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760" activeTab="3"/>
  </bookViews>
  <sheets>
    <sheet name="customer info" sheetId="1" r:id="rId1"/>
    <sheet name="356-parts" sheetId="2" r:id="rId2"/>
    <sheet name="911-parts" sheetId="3" r:id="rId3"/>
    <sheet name="914-parts" sheetId="4" r:id="rId4"/>
  </sheets>
  <definedNames/>
  <calcPr fullCalcOnLoad="1"/>
</workbook>
</file>

<file path=xl/sharedStrings.xml><?xml version="1.0" encoding="utf-8"?>
<sst xmlns="http://schemas.openxmlformats.org/spreadsheetml/2006/main" count="693" uniqueCount="566">
  <si>
    <t>Quantity</t>
  </si>
  <si>
    <t>Number</t>
  </si>
  <si>
    <t>Description</t>
  </si>
  <si>
    <t>Price/ Item</t>
  </si>
  <si>
    <t>Price/ Item + VAT</t>
  </si>
  <si>
    <t>total + VAT</t>
  </si>
  <si>
    <t>P200</t>
  </si>
  <si>
    <t>Front suspension pan with tow hook</t>
  </si>
  <si>
    <t>P201</t>
  </si>
  <si>
    <t>Tow hook assembly only</t>
  </si>
  <si>
    <t>P204</t>
  </si>
  <si>
    <t>Gas tank support 1974-89</t>
  </si>
  <si>
    <t>P204A</t>
  </si>
  <si>
    <t>Gas tank support with battery support 1965-68</t>
  </si>
  <si>
    <t>P204B</t>
  </si>
  <si>
    <t>Gas tank support 1969-73</t>
  </si>
  <si>
    <t>P206L</t>
  </si>
  <si>
    <t>Battery box, left 1969-73</t>
  </si>
  <si>
    <t>P206R</t>
  </si>
  <si>
    <t>Battery box, right 1969-73</t>
  </si>
  <si>
    <t>P207L</t>
  </si>
  <si>
    <t>Fender joining panel, left 1965-89</t>
  </si>
  <si>
    <t>P207R</t>
  </si>
  <si>
    <t>Fender joining panel, right 1965-89</t>
  </si>
  <si>
    <t>P208L</t>
  </si>
  <si>
    <t>Door skin, left</t>
  </si>
  <si>
    <t>P208R</t>
  </si>
  <si>
    <t>Door skin, right</t>
  </si>
  <si>
    <t>P209L</t>
  </si>
  <si>
    <t>Door skin lower 6" panel, left</t>
  </si>
  <si>
    <t>P209R</t>
  </si>
  <si>
    <t>Door skin lower 6" panel, right</t>
  </si>
  <si>
    <t>P210L</t>
  </si>
  <si>
    <t>Door lock post, left</t>
  </si>
  <si>
    <t>P210R</t>
  </si>
  <si>
    <t>Door lock post, right</t>
  </si>
  <si>
    <t>P212AL</t>
  </si>
  <si>
    <t>Outer rocker panel, left 1974-89</t>
  </si>
  <si>
    <t>P212AR</t>
  </si>
  <si>
    <t>Outer rocker panel, right 1974-89</t>
  </si>
  <si>
    <t>Outer rocker panel, right1974-89</t>
  </si>
  <si>
    <t>P212L</t>
  </si>
  <si>
    <t>Outer rocker panel, left, 1965-73</t>
  </si>
  <si>
    <t>Outer rocker panel, left 1965-73</t>
  </si>
  <si>
    <t>P212R</t>
  </si>
  <si>
    <t>Outer rocker panel, right, 1965-73</t>
  </si>
  <si>
    <t>Outer rocker panel, right 1965-73</t>
  </si>
  <si>
    <t>P213L</t>
  </si>
  <si>
    <t>Inner rocker panel, left 1965-89</t>
  </si>
  <si>
    <t>P213R</t>
  </si>
  <si>
    <t>Inner rocker panel, right 1965-89</t>
  </si>
  <si>
    <t>P214</t>
  </si>
  <si>
    <t>Jack receiver plate 1965-86</t>
  </si>
  <si>
    <t>P215</t>
  </si>
  <si>
    <t>Jack receiver tube 1965-73</t>
  </si>
  <si>
    <t>P216</t>
  </si>
  <si>
    <t>Jack receiver tube 1974-89</t>
  </si>
  <si>
    <t>P218</t>
  </si>
  <si>
    <t>Front half floor pan</t>
  </si>
  <si>
    <t>P218A</t>
  </si>
  <si>
    <t>Front floor pedal area section</t>
  </si>
  <si>
    <t>inquire</t>
  </si>
  <si>
    <t>P219</t>
  </si>
  <si>
    <t>Rear half floor pan</t>
  </si>
  <si>
    <t>P220AL</t>
  </si>
  <si>
    <t>Gas tank lateral support, left 1974-89</t>
  </si>
  <si>
    <t>P220L</t>
  </si>
  <si>
    <t>Gas tank lateral support, left 1965-73</t>
  </si>
  <si>
    <t>P220R</t>
  </si>
  <si>
    <t>Gas tank lateral support, right 1965-89</t>
  </si>
  <si>
    <t>P223L</t>
  </si>
  <si>
    <t>Corner support plate for gas tank lateral support,</t>
  </si>
  <si>
    <t>left 1965-73</t>
  </si>
  <si>
    <t>Subtotal 1 incl  BTW MwSt VAT</t>
  </si>
  <si>
    <t>www.porsche-restoration-panels.com</t>
  </si>
  <si>
    <t>1 -- 3</t>
  </si>
  <si>
    <t>P223R</t>
  </si>
  <si>
    <t xml:space="preserve">Corner support plate for gas tank lateral support, </t>
  </si>
  <si>
    <t xml:space="preserve"> right 1965-73</t>
  </si>
  <si>
    <t>P230</t>
  </si>
  <si>
    <t>Front latch support panel with lip 1967-73</t>
  </si>
  <si>
    <t>P230A</t>
  </si>
  <si>
    <t>Front latch support panel 1965-67</t>
  </si>
  <si>
    <t>P230B</t>
  </si>
  <si>
    <t>Front latch support panel with hole for washer tank 1968-73</t>
  </si>
  <si>
    <t>P231</t>
  </si>
  <si>
    <t>Front lip only 1965-73</t>
  </si>
  <si>
    <t>P232</t>
  </si>
  <si>
    <t>Front latch support panel, 1974-89</t>
  </si>
  <si>
    <t>P233</t>
  </si>
  <si>
    <t>Front lip only 1974-89</t>
  </si>
  <si>
    <t>P240</t>
  </si>
  <si>
    <t>Headlight bucket 1965-68 (L or R)</t>
  </si>
  <si>
    <t>P242L</t>
  </si>
  <si>
    <t>Headlight bucket, left 1969-73</t>
  </si>
  <si>
    <t>P242R</t>
  </si>
  <si>
    <t>Headlight bucket, right 1969-73</t>
  </si>
  <si>
    <t>P243L</t>
  </si>
  <si>
    <t>Headlight bucket, left 1974-86 (fits early models)</t>
  </si>
  <si>
    <t>P243R</t>
  </si>
  <si>
    <t>Headlight bucket, right 1974-86 (fits early models)</t>
  </si>
  <si>
    <t>P250L</t>
  </si>
  <si>
    <t>Windshield post cowl repair panel, left</t>
  </si>
  <si>
    <t>P250R</t>
  </si>
  <si>
    <t>Windshield post cowl repair panel, right</t>
  </si>
  <si>
    <t>P255L</t>
  </si>
  <si>
    <t>Door hinge post, left 1966-89</t>
  </si>
  <si>
    <t>P255R</t>
  </si>
  <si>
    <t>Door hinge post, right 1966-89</t>
  </si>
  <si>
    <t>P260L</t>
  </si>
  <si>
    <t>Rocker panel support, left 1965-89</t>
  </si>
  <si>
    <t>P260R</t>
  </si>
  <si>
    <t>Rocker panel support, right 1965-89</t>
  </si>
  <si>
    <t>P270L</t>
  </si>
  <si>
    <t>Fender flare front, left Turbo</t>
  </si>
  <si>
    <t>P270R</t>
  </si>
  <si>
    <t>Fender flare front, right Turbo</t>
  </si>
  <si>
    <t>P271L</t>
  </si>
  <si>
    <t>Fender flare rear, left Turbo (early style)</t>
  </si>
  <si>
    <t>P271R</t>
  </si>
  <si>
    <t>Fender flare rear, right Turbo (early style)</t>
  </si>
  <si>
    <t>P272L</t>
  </si>
  <si>
    <t>Fender flare rear, left SC/Carrera 1978-89</t>
  </si>
  <si>
    <t>P272R</t>
  </si>
  <si>
    <t>Fender flare rear, right SC/Carrera 1978-89</t>
  </si>
  <si>
    <t>P275L</t>
  </si>
  <si>
    <t>Rocker panel cover, left Turbo</t>
  </si>
  <si>
    <t>P275R</t>
  </si>
  <si>
    <t>Rocker panel cover, right Turbo</t>
  </si>
  <si>
    <t>P278L</t>
  </si>
  <si>
    <t>Lower fender panel, left Turbo</t>
  </si>
  <si>
    <t>P278R</t>
  </si>
  <si>
    <t>Lower fender panel, right Turbo</t>
  </si>
  <si>
    <t>P280L</t>
  </si>
  <si>
    <t>Longitudinal/wheelhouse repair panel, left</t>
  </si>
  <si>
    <t>P280R</t>
  </si>
  <si>
    <t>Longitudinal/wheelhouse repair panel, right</t>
  </si>
  <si>
    <t>P281</t>
  </si>
  <si>
    <t>Torsion bar cover and seal</t>
  </si>
  <si>
    <t>P282L</t>
  </si>
  <si>
    <t>Torsion bar cover, left late model Turbo</t>
  </si>
  <si>
    <t>P282R</t>
  </si>
  <si>
    <t>Torsion bar cover, right late model Turbo</t>
  </si>
  <si>
    <t>P285</t>
  </si>
  <si>
    <t>Rear crossmember latch panel 1965-83</t>
  </si>
  <si>
    <t>P286</t>
  </si>
  <si>
    <t>Heel panel</t>
  </si>
  <si>
    <t>P287</t>
  </si>
  <si>
    <t>Rear license panel 1965-73</t>
  </si>
  <si>
    <t>P287A</t>
  </si>
  <si>
    <t>Rear license panel, aluminum 1970 - 72 911S</t>
  </si>
  <si>
    <t>Subtotal 2 incl  BTW MwSt VAT</t>
  </si>
  <si>
    <t>2 -- 3</t>
  </si>
  <si>
    <t>total</t>
  </si>
  <si>
    <t>P289</t>
  </si>
  <si>
    <t>Rear reflector panel 1974-89</t>
  </si>
  <si>
    <t>P289C</t>
  </si>
  <si>
    <t>Plastic reflector, clip on with red lettering 1987-89</t>
  </si>
  <si>
    <t>P290</t>
  </si>
  <si>
    <t>Rear valance panel 1974-89</t>
  </si>
  <si>
    <t>P292</t>
  </si>
  <si>
    <t>Front valance panel 1974-83 (no fogs)</t>
  </si>
  <si>
    <t>P293</t>
  </si>
  <si>
    <t>Front valance panel 1984-89 (with fogs)</t>
  </si>
  <si>
    <t>P295L</t>
  </si>
  <si>
    <t>Angle plate for front wheelhouse, left 1965-73</t>
  </si>
  <si>
    <t>P295R</t>
  </si>
  <si>
    <t>Angle plate for front wheelhouse, right 1965-73</t>
  </si>
  <si>
    <t>P296L</t>
  </si>
  <si>
    <t>Left front fender 1974-89</t>
  </si>
  <si>
    <t>P296R</t>
  </si>
  <si>
    <t>Right front fender 1974-89</t>
  </si>
  <si>
    <t>P297L</t>
  </si>
  <si>
    <t>Left front fender 1970-74</t>
  </si>
  <si>
    <t>P297R</t>
  </si>
  <si>
    <t>Right front fender 1970-74</t>
  </si>
  <si>
    <t>Subtotal 3</t>
  </si>
  <si>
    <t xml:space="preserve"> BTW MwSt VAT</t>
  </si>
  <si>
    <t>Total Excl. Shipping</t>
  </si>
  <si>
    <t>Speedco BV</t>
  </si>
  <si>
    <t>Rabobank:340426063</t>
  </si>
  <si>
    <t>package info</t>
  </si>
  <si>
    <t>Dijkweg 34</t>
  </si>
  <si>
    <t>KVK:27274322</t>
  </si>
  <si>
    <t>kg</t>
  </si>
  <si>
    <t>2671CZ NAALDWIJK</t>
  </si>
  <si>
    <t>BTW nr: NL814051315B01</t>
  </si>
  <si>
    <t>Length cm</t>
  </si>
  <si>
    <t>NETHERLANDS</t>
  </si>
  <si>
    <t>BIC: RABONL2U</t>
  </si>
  <si>
    <t>Height cm</t>
  </si>
  <si>
    <t xml:space="preserve">IBAN: NL19 RABO 0340 4260 63 </t>
  </si>
  <si>
    <t>All rights reserved, prices are subjects to change without notice</t>
  </si>
  <si>
    <t>KG</t>
  </si>
  <si>
    <t>lengte artikel</t>
  </si>
  <si>
    <t>breedte artikel</t>
  </si>
  <si>
    <t>besteld</t>
  </si>
  <si>
    <t>lengte</t>
  </si>
  <si>
    <t>P300L</t>
  </si>
  <si>
    <t xml:space="preserve">Outer rocker panel, left </t>
  </si>
  <si>
    <t>P300R</t>
  </si>
  <si>
    <t>Outer rocker panel, right</t>
  </si>
  <si>
    <t>P301L</t>
  </si>
  <si>
    <t>Inner rocker panel, left</t>
  </si>
  <si>
    <t>P301R</t>
  </si>
  <si>
    <t>Inner rocker panel, right</t>
  </si>
  <si>
    <t>P302</t>
  </si>
  <si>
    <t>Jack receiver plate</t>
  </si>
  <si>
    <t>P303</t>
  </si>
  <si>
    <t>Jack receiver tube</t>
  </si>
  <si>
    <t>P304L</t>
  </si>
  <si>
    <t>Roof pillar panel left</t>
  </si>
  <si>
    <t>P304R</t>
  </si>
  <si>
    <t>Roof pillar panel, right</t>
  </si>
  <si>
    <t>P308L</t>
  </si>
  <si>
    <t>Door threshold sill, left</t>
  </si>
  <si>
    <t>P308R</t>
  </si>
  <si>
    <t>Door threshold sill, right</t>
  </si>
  <si>
    <t>P312</t>
  </si>
  <si>
    <t>Trunk hinge bracket with bolt</t>
  </si>
  <si>
    <t>P315</t>
  </si>
  <si>
    <t>Battery clamp</t>
  </si>
  <si>
    <t>P316</t>
  </si>
  <si>
    <t>Battery tray</t>
  </si>
  <si>
    <t>P317</t>
  </si>
  <si>
    <t>Battery support</t>
  </si>
  <si>
    <t>P318</t>
  </si>
  <si>
    <t>Suspension console</t>
  </si>
  <si>
    <t>P319</t>
  </si>
  <si>
    <t>Engine tray for use with suspension console</t>
  </si>
  <si>
    <t>P326</t>
  </si>
  <si>
    <t>Outer firewall, lower 5"</t>
  </si>
  <si>
    <t>P330</t>
  </si>
  <si>
    <t>Inner wheelhouse, upper right</t>
  </si>
  <si>
    <t>P331</t>
  </si>
  <si>
    <t>Inner wheelhouse, lower right</t>
  </si>
  <si>
    <t>P325L</t>
  </si>
  <si>
    <t>Inner fire wall, left lower 5"</t>
  </si>
  <si>
    <t>P325R</t>
  </si>
  <si>
    <t>Inner fire wall, right lower 5"</t>
  </si>
  <si>
    <t>P335</t>
  </si>
  <si>
    <t>Trunk floor</t>
  </si>
  <si>
    <t>P341</t>
  </si>
  <si>
    <t>Seat mount reinforcement, 2 per rear floor pan</t>
  </si>
  <si>
    <t>P342L</t>
  </si>
  <si>
    <t>Rear floor jack point, left</t>
  </si>
  <si>
    <t>P342R</t>
  </si>
  <si>
    <t>Rear floor jack point, right</t>
  </si>
  <si>
    <t>P343</t>
  </si>
  <si>
    <t>Engine lid hinge bracket</t>
  </si>
  <si>
    <t>P344</t>
  </si>
  <si>
    <t>Floor pan, front half</t>
  </si>
  <si>
    <t>P345</t>
  </si>
  <si>
    <t>Floor pan, rear half</t>
  </si>
  <si>
    <t>P345B</t>
  </si>
  <si>
    <t>Short rear floor pan</t>
  </si>
  <si>
    <t>P345BL</t>
  </si>
  <si>
    <t>Short rear floor pan left</t>
  </si>
  <si>
    <t>P345BR</t>
  </si>
  <si>
    <t>Short rear floor pan right</t>
  </si>
  <si>
    <t>P346L</t>
  </si>
  <si>
    <t>frame stiffener, left overlays longitudinal</t>
  </si>
  <si>
    <t>P346R</t>
  </si>
  <si>
    <t>frame stiffener, right overlays longitudinal</t>
  </si>
  <si>
    <t>P347</t>
  </si>
  <si>
    <t>Seat hinge</t>
  </si>
  <si>
    <t>1 -- 2</t>
  </si>
  <si>
    <t>P348</t>
  </si>
  <si>
    <t>Jacking donut</t>
  </si>
  <si>
    <t>P349</t>
  </si>
  <si>
    <t>Emergency brake pivot</t>
  </si>
  <si>
    <t>P350</t>
  </si>
  <si>
    <t>Engine bay channel</t>
  </si>
  <si>
    <t>P351</t>
  </si>
  <si>
    <t>Inner longitudinal member,engine compartment</t>
  </si>
  <si>
    <t>P352</t>
  </si>
  <si>
    <t>Inner longitudinal member, passenger compartment</t>
  </si>
  <si>
    <t>P353L</t>
  </si>
  <si>
    <t>Door jam, left</t>
  </si>
  <si>
    <t>P353R</t>
  </si>
  <si>
    <t>Door jam, right</t>
  </si>
  <si>
    <t>P354</t>
  </si>
  <si>
    <t>Sill Triangle</t>
  </si>
  <si>
    <t>P355L</t>
  </si>
  <si>
    <t>Cross member repair, left</t>
  </si>
  <si>
    <t>P355R</t>
  </si>
  <si>
    <t>Cross member repair, right</t>
  </si>
  <si>
    <t>P358</t>
  </si>
  <si>
    <t>Muffler bracket, 1.7 litre</t>
  </si>
  <si>
    <t>Subtotal 2</t>
  </si>
  <si>
    <t>total +VAT</t>
  </si>
  <si>
    <t>P100</t>
  </si>
  <si>
    <t>Battery box floor 356 A</t>
  </si>
  <si>
    <t>P100A</t>
  </si>
  <si>
    <t>Battery box floor 356 (1950-55) &lt;A</t>
  </si>
  <si>
    <t>P101</t>
  </si>
  <si>
    <t>Battery box floor (with center brace) 356B T5</t>
  </si>
  <si>
    <t>P101A</t>
  </si>
  <si>
    <t>Center brace for T2/T5 battery floor</t>
  </si>
  <si>
    <t>P102</t>
  </si>
  <si>
    <t>Battery box floor (with bracket) 356B T6-356C</t>
  </si>
  <si>
    <t>P102A</t>
  </si>
  <si>
    <t>Battery floor bracket 356 T6</t>
  </si>
  <si>
    <t>P102B</t>
  </si>
  <si>
    <t>Tow hook 356A - 356C</t>
  </si>
  <si>
    <t>P102C</t>
  </si>
  <si>
    <t>Tow hook plate 356A - 356B T5</t>
  </si>
  <si>
    <t>P102D</t>
  </si>
  <si>
    <t>Tow hook plate 356B - T6 - 356C</t>
  </si>
  <si>
    <t>P103L</t>
  </si>
  <si>
    <t>Frame strut, left (inner &amp; outer) 356A - 356C</t>
  </si>
  <si>
    <t>P103R</t>
  </si>
  <si>
    <t>Frame strut, right (inner &amp; outer) 356A - 356C</t>
  </si>
  <si>
    <t>P104L</t>
  </si>
  <si>
    <t>Rear of front fender, left 356 - 356C</t>
  </si>
  <si>
    <t>P104R</t>
  </si>
  <si>
    <t>Rear of front fender, right 356 - 356C</t>
  </si>
  <si>
    <t>P105L</t>
  </si>
  <si>
    <t>Front of rear fender, left 356 - 356C</t>
  </si>
  <si>
    <t>P105R</t>
  </si>
  <si>
    <t>Front of rear fender, right 356 - 356C</t>
  </si>
  <si>
    <t>P106AL</t>
  </si>
  <si>
    <t>Front lower half outer wheel well, left 356 - 356C</t>
  </si>
  <si>
    <t>P106AR</t>
  </si>
  <si>
    <t>Front lower half outer wheel well, right 356 - 356C</t>
  </si>
  <si>
    <t>P106BL</t>
  </si>
  <si>
    <t>Front complete outer wheel well, left 1958 - 65</t>
  </si>
  <si>
    <t>P106BR</t>
  </si>
  <si>
    <t>Front complete outer wheel well, right 1958 - 65</t>
  </si>
  <si>
    <t>P106CL</t>
  </si>
  <si>
    <t>Front complete outer wheel well, left 1956 - 57</t>
  </si>
  <si>
    <t>P106CR</t>
  </si>
  <si>
    <t>Front complete outer wheel well, right 1956 - 57</t>
  </si>
  <si>
    <t>P106DL</t>
  </si>
  <si>
    <t>Front complete outer wheel well, left 1951 - 55</t>
  </si>
  <si>
    <t>P106DR</t>
  </si>
  <si>
    <t>Front complete outer wheel well, right 1951 - 55</t>
  </si>
  <si>
    <t>P106F</t>
  </si>
  <si>
    <t>Front inner wheel well, left or right 356 - 356C</t>
  </si>
  <si>
    <t>P106L</t>
  </si>
  <si>
    <t>Front lower half wheel well, left 356 - 356C</t>
  </si>
  <si>
    <t>P106R</t>
  </si>
  <si>
    <t>Front lower half wheel well, right 356 - 356C</t>
  </si>
  <si>
    <t>P107AL</t>
  </si>
  <si>
    <t>Front of rear wheel well, left 356B - 356C</t>
  </si>
  <si>
    <t>P107AR</t>
  </si>
  <si>
    <t>Front of rear wheel well, right 356B - 356C</t>
  </si>
  <si>
    <t>P107L</t>
  </si>
  <si>
    <t>Front of rear wheel well, left 356 - 356A</t>
  </si>
  <si>
    <t>P107R</t>
  </si>
  <si>
    <t>Front of rear wheel well, right 356 - 356A</t>
  </si>
  <si>
    <t>P108L</t>
  </si>
  <si>
    <t>longitudinal member, left 356 -356C</t>
  </si>
  <si>
    <t>P108R</t>
  </si>
  <si>
    <t>longitudinal member, right 356 -356C</t>
  </si>
  <si>
    <t>P109AL</t>
  </si>
  <si>
    <t>Longitudinal support, LR/RF 356BT6 - 356C</t>
  </si>
  <si>
    <t>P109AR</t>
  </si>
  <si>
    <t>Longitudinal support, LF/RR 356BT6 - 356C</t>
  </si>
  <si>
    <t>P109L</t>
  </si>
  <si>
    <t>Longitudinal support, LR/RF 356 - 356B T5</t>
  </si>
  <si>
    <t>P109R</t>
  </si>
  <si>
    <t>Longitudinal support, LF/RR 356 - 356B T5</t>
  </si>
  <si>
    <t>P110L</t>
  </si>
  <si>
    <t>Door bottom, left 356 - 356C</t>
  </si>
  <si>
    <t>P110R</t>
  </si>
  <si>
    <t>Door bottom, right 356 - 356C</t>
  </si>
  <si>
    <t>P111L</t>
  </si>
  <si>
    <t>Lower 5" of outer door skin, left 356 - 356C</t>
  </si>
  <si>
    <t>P111R</t>
  </si>
  <si>
    <t>Lower 5" of outer door skin, right 356 - 356C</t>
  </si>
  <si>
    <t>P112</t>
  </si>
  <si>
    <t>Diagonal member 356A - 356C</t>
  </si>
  <si>
    <t>P112A</t>
  </si>
  <si>
    <t>Diagonal member 356 (1950-55)</t>
  </si>
  <si>
    <t>P113</t>
  </si>
  <si>
    <t>Gas tank floor, Pre A 1953-55</t>
  </si>
  <si>
    <t>P113A</t>
  </si>
  <si>
    <t>Gas tank floor, 356 T1 1956-57</t>
  </si>
  <si>
    <t>P113B</t>
  </si>
  <si>
    <t>Gas tank floor, 356 T2- T5 1958-61</t>
  </si>
  <si>
    <t>P114</t>
  </si>
  <si>
    <t>Battery box rear wall 356, 2 piece (1950-55)</t>
  </si>
  <si>
    <t>P114A</t>
  </si>
  <si>
    <t>Battery box rear wall, 3 piece A (1956-59)</t>
  </si>
  <si>
    <t>P114B</t>
  </si>
  <si>
    <t>Battery box rear wall, 3 piece B T5 (1960-61)</t>
  </si>
  <si>
    <t>P114C</t>
  </si>
  <si>
    <t>Battery box rear wall, 2 piece B T6</t>
  </si>
  <si>
    <t>P114D</t>
  </si>
  <si>
    <t>Battery box rear wall, 2 piece C T6</t>
  </si>
  <si>
    <t>P115</t>
  </si>
  <si>
    <t>Front pedal area 356 - 356C</t>
  </si>
  <si>
    <t>P116L</t>
  </si>
  <si>
    <t>Complete rocker panel, left 356 (1950 - 55)</t>
  </si>
  <si>
    <t>P116R</t>
  </si>
  <si>
    <t>Complete rocker panel, right 356 (1950 - 55)</t>
  </si>
  <si>
    <t>P117AL</t>
  </si>
  <si>
    <t>Long threshold sill, left 356 - 356C</t>
  </si>
  <si>
    <t>P117AR</t>
  </si>
  <si>
    <t>Long threshold sill, right 356 - 356C</t>
  </si>
  <si>
    <t>P117BL</t>
  </si>
  <si>
    <t>Short threshold sill, left 356 - 356C</t>
  </si>
  <si>
    <t>P117BR</t>
  </si>
  <si>
    <t>Short threshold sill, right 356 - 356C</t>
  </si>
  <si>
    <t>P117CL</t>
  </si>
  <si>
    <t>Outer rocker panel skin, left 356 - 356C</t>
  </si>
  <si>
    <t>P117CR</t>
  </si>
  <si>
    <t>Outer rocker panel skin, right 356 - 356C</t>
  </si>
  <si>
    <t>P117L</t>
  </si>
  <si>
    <t>Complete rocker panel, left 356 - 356C</t>
  </si>
  <si>
    <t>P117R</t>
  </si>
  <si>
    <t>Complete rocker panel, right 356 - 356C</t>
  </si>
  <si>
    <t>P118</t>
  </si>
  <si>
    <t>Front half floor pan 356 -356C</t>
  </si>
  <si>
    <t>P119</t>
  </si>
  <si>
    <t>Rear half floor pan 356 -356C</t>
  </si>
  <si>
    <t>P120L</t>
  </si>
  <si>
    <t>Toeboard mount, 356 - 356C, left</t>
  </si>
  <si>
    <t>P120R</t>
  </si>
  <si>
    <t>Toeboard mount, 356 - 356C, right</t>
  </si>
  <si>
    <t>P121</t>
  </si>
  <si>
    <t>Front seat mount, pair 356 -356B T5</t>
  </si>
  <si>
    <t>P122</t>
  </si>
  <si>
    <t>Rear seat mount, pair 356 -356B T5</t>
  </si>
  <si>
    <t>P123</t>
  </si>
  <si>
    <t>Front seat mount, pair 356B - T6-356C</t>
  </si>
  <si>
    <t>P124L</t>
  </si>
  <si>
    <t>Rear seat mount, 356B - T6-356C, left</t>
  </si>
  <si>
    <t>P124R</t>
  </si>
  <si>
    <t>Rear seat mount, 356B - T6-356C, right</t>
  </si>
  <si>
    <t>P125</t>
  </si>
  <si>
    <t>Front bumper 356 - 356A (1952 - 59)</t>
  </si>
  <si>
    <t>P125A</t>
  </si>
  <si>
    <t>Front bumper bracket 356 - 356A (1952 - 59)</t>
  </si>
  <si>
    <t>P126</t>
  </si>
  <si>
    <t>Rear bumper 356 - 356A (1952 - 59)</t>
  </si>
  <si>
    <t>P126A</t>
  </si>
  <si>
    <t>Rear bumper bracket 356 - 356A (1952 - 59)</t>
  </si>
  <si>
    <t>P128L</t>
  </si>
  <si>
    <t>Door lock post, left 356A - 356C (1957/2 - 1965)</t>
  </si>
  <si>
    <t>P128R</t>
  </si>
  <si>
    <t>Door lock post, right 356A - 356C (1957/2 - 1965)</t>
  </si>
  <si>
    <t>P129</t>
  </si>
  <si>
    <t>floor permeter angle kit for floor pan installation</t>
  </si>
  <si>
    <t>P130L</t>
  </si>
  <si>
    <t>Front fender brace, left 356 - 356A</t>
  </si>
  <si>
    <t>P130R</t>
  </si>
  <si>
    <t>Front fender brace, right 356 - 356A</t>
  </si>
  <si>
    <t>P131L</t>
  </si>
  <si>
    <t>Front fender brace, left 356BT5</t>
  </si>
  <si>
    <t>P131R</t>
  </si>
  <si>
    <t>Front fender brace, right 356B T5</t>
  </si>
  <si>
    <t>P132L</t>
  </si>
  <si>
    <t>Front fender brace, left 356B T6-356C</t>
  </si>
  <si>
    <t>P132R</t>
  </si>
  <si>
    <t>Front fender brace, right 356B T6-356C</t>
  </si>
  <si>
    <t>P133</t>
  </si>
  <si>
    <t>Rear fender brace, left or right 356 - 356A</t>
  </si>
  <si>
    <t>P134</t>
  </si>
  <si>
    <t>Rear fender brace, left or right 356B - 356C</t>
  </si>
  <si>
    <t>P135</t>
  </si>
  <si>
    <t>Jack receiver 356A - 356B T6 without flange</t>
  </si>
  <si>
    <t>P136</t>
  </si>
  <si>
    <t>Jack receiver 356C without flange</t>
  </si>
  <si>
    <t>P137</t>
  </si>
  <si>
    <t>Engine shelf, 2 pieces 356 - 356C</t>
  </si>
  <si>
    <t>P138L</t>
  </si>
  <si>
    <t>Battery box side, left 356 (1950-55)</t>
  </si>
  <si>
    <t>P138R</t>
  </si>
  <si>
    <t>Battery box side, right 356 (1950-55)</t>
  </si>
  <si>
    <t>P139L</t>
  </si>
  <si>
    <t>Battery box side, left 356A</t>
  </si>
  <si>
    <t>P139R</t>
  </si>
  <si>
    <t>Battery box side, right 356A</t>
  </si>
  <si>
    <t>P140L</t>
  </si>
  <si>
    <t>Battery box side, left 356B T5</t>
  </si>
  <si>
    <t>P140R</t>
  </si>
  <si>
    <t>Battery box side, right 356B T5</t>
  </si>
  <si>
    <t>P141AL</t>
  </si>
  <si>
    <t>Battery box side, left with heater bubble T6</t>
  </si>
  <si>
    <t>P141L</t>
  </si>
  <si>
    <t>Battery box side, left 356B T6-356C</t>
  </si>
  <si>
    <t>P141R</t>
  </si>
  <si>
    <t>Battery box side, right 356B T6-356C</t>
  </si>
  <si>
    <t>P142</t>
  </si>
  <si>
    <t>Pedal support bracket 356B - 356C</t>
  </si>
  <si>
    <t>P144</t>
  </si>
  <si>
    <t>Torsion bar cover 356 - 356C</t>
  </si>
  <si>
    <t>P145</t>
  </si>
  <si>
    <t>Front bumper 356B - 356C</t>
  </si>
  <si>
    <t>P146</t>
  </si>
  <si>
    <t>Rear bumper 356B - 356C</t>
  </si>
  <si>
    <t>P150</t>
  </si>
  <si>
    <t>Headlight bucket 356 - 356C</t>
  </si>
  <si>
    <t>P154</t>
  </si>
  <si>
    <t>Rear suspension stop on inner wheel house T6 only</t>
  </si>
  <si>
    <t>P165</t>
  </si>
  <si>
    <t>Carrera rear valance 356B - 356C</t>
  </si>
  <si>
    <t>P178</t>
  </si>
  <si>
    <t>Engine shelf support rail - 38" trim to fit</t>
  </si>
  <si>
    <t>P179</t>
  </si>
  <si>
    <t>Heat shield under engine shelf</t>
  </si>
  <si>
    <t>P180</t>
  </si>
  <si>
    <t>Battery compartment wall, front 356B T5</t>
  </si>
  <si>
    <t>P181</t>
  </si>
  <si>
    <t>Battery compartment wall, front 356BC T6</t>
  </si>
  <si>
    <t>P182</t>
  </si>
  <si>
    <t>Battery compartment wall, front 356A</t>
  </si>
  <si>
    <t>P183LI</t>
  </si>
  <si>
    <t>Rear frame repair panel, inner left</t>
  </si>
  <si>
    <t>P183LO</t>
  </si>
  <si>
    <t>Rear frame repair panel, outer left</t>
  </si>
  <si>
    <t>P183RI</t>
  </si>
  <si>
    <t>Rear frame repair panel, inner right</t>
  </si>
  <si>
    <t>P183RO</t>
  </si>
  <si>
    <t>Rear frame repair panel, outer right</t>
  </si>
  <si>
    <t>P184</t>
  </si>
  <si>
    <t>Upper inner nose panel 356 - 356B T5</t>
  </si>
  <si>
    <t>P184B</t>
  </si>
  <si>
    <t>Upper inner nose panel 356 B T6</t>
  </si>
  <si>
    <t>P195</t>
  </si>
  <si>
    <t>Nose 356B-C T6 (truck freight)</t>
  </si>
  <si>
    <t>P195AL</t>
  </si>
  <si>
    <t xml:space="preserve">356 B-C T6 Left half </t>
  </si>
  <si>
    <t>P195AR</t>
  </si>
  <si>
    <t xml:space="preserve">356 B-C T6 Right half </t>
  </si>
  <si>
    <t>P196</t>
  </si>
  <si>
    <t>356B T5 Front nose</t>
  </si>
  <si>
    <t>P197</t>
  </si>
  <si>
    <t>356A Front nose</t>
  </si>
  <si>
    <t>P198</t>
  </si>
  <si>
    <t>Hood 356B-C T6 (truck freight)</t>
  </si>
  <si>
    <t>P199L</t>
  </si>
  <si>
    <t>Headlight repair area, left</t>
  </si>
  <si>
    <t>P199R</t>
  </si>
  <si>
    <t>Headlight repair area, right</t>
  </si>
  <si>
    <t>WELCOME ON OUR EXEL ORDERFORM</t>
  </si>
  <si>
    <t>You can use this form in your workshop to check what parts you need for your Porsche.</t>
  </si>
  <si>
    <t xml:space="preserve">Then all you have to do is send us the file or a scan of the file so that we can proceed with your order.
</t>
  </si>
  <si>
    <t>You can also use our webshop to order. If you have a Dutch banking account you can select Ideal to pay or just send your order so we can contact you.</t>
  </si>
  <si>
    <t>Billing adres</t>
  </si>
  <si>
    <t>company name</t>
  </si>
  <si>
    <t>First name</t>
  </si>
  <si>
    <t>Sir name</t>
  </si>
  <si>
    <t>Adres</t>
  </si>
  <si>
    <t>Zipcode and place</t>
  </si>
  <si>
    <t>Country</t>
  </si>
  <si>
    <t>Telephone number</t>
  </si>
  <si>
    <t>Shipping adres</t>
  </si>
  <si>
    <t xml:space="preserve"> </t>
  </si>
  <si>
    <t>*</t>
  </si>
  <si>
    <t>* only change when needed</t>
  </si>
  <si>
    <t>At the underside of this page you can see the order form of the 356 - 911 and 914 parts.</t>
  </si>
  <si>
    <t>Thank you for shopping at Porsche Restoration Panels.</t>
  </si>
  <si>
    <t>+31-630569113</t>
  </si>
  <si>
    <t>+31-610552499</t>
  </si>
  <si>
    <t>IBAN: NL19 RABO 0340 4260 63</t>
  </si>
  <si>
    <t>Paypal: info@porsche-restoration-panels.com</t>
  </si>
  <si>
    <t>SHIPPING ADRES</t>
  </si>
  <si>
    <t>Afz.</t>
  </si>
  <si>
    <t>Fill out please</t>
  </si>
  <si>
    <t>1-3</t>
  </si>
  <si>
    <t>2-3</t>
  </si>
  <si>
    <t>3-3</t>
  </si>
  <si>
    <t>3 -- 3</t>
  </si>
</sst>
</file>

<file path=xl/styles.xml><?xml version="1.0" encoding="utf-8"?>
<styleSheet xmlns="http://schemas.openxmlformats.org/spreadsheetml/2006/main">
  <numFmts count="24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</numFmts>
  <fonts count="35"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9"/>
      <color indexed="12"/>
      <name val="Arial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sz val="9"/>
      <color indexed="55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color indexed="10"/>
      <name val="Arial"/>
      <family val="0"/>
    </font>
    <font>
      <b/>
      <sz val="9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55"/>
      <name val="Arial"/>
      <family val="2"/>
    </font>
    <font>
      <sz val="7.5"/>
      <color indexed="52"/>
      <name val="Arial"/>
      <family val="2"/>
    </font>
    <font>
      <sz val="24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0"/>
    </font>
    <font>
      <sz val="9"/>
      <color indexed="12"/>
      <name val="Arial"/>
      <family val="2"/>
    </font>
    <font>
      <sz val="10"/>
      <color indexed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15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0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78" fontId="1" fillId="0" borderId="0" xfId="59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78" fontId="2" fillId="0" borderId="11" xfId="59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/>
    </xf>
    <xf numFmtId="44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vertical="top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44" fontId="1" fillId="0" borderId="18" xfId="41" applyFont="1" applyBorder="1" applyAlignment="1">
      <alignment horizontal="right" vertical="top"/>
    </xf>
    <xf numFmtId="44" fontId="1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 vertical="top"/>
    </xf>
    <xf numFmtId="44" fontId="1" fillId="0" borderId="21" xfId="0" applyNumberFormat="1" applyFont="1" applyBorder="1" applyAlignment="1">
      <alignment vertical="top" wrapText="1"/>
    </xf>
    <xf numFmtId="178" fontId="1" fillId="0" borderId="21" xfId="59" applyFont="1" applyBorder="1" applyAlignment="1">
      <alignment horizontal="right" vertical="top"/>
    </xf>
    <xf numFmtId="44" fontId="2" fillId="0" borderId="2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178" fontId="1" fillId="0" borderId="0" xfId="59" applyFont="1" applyBorder="1" applyAlignment="1">
      <alignment horizontal="right" vertical="top"/>
    </xf>
    <xf numFmtId="44" fontId="1" fillId="0" borderId="0" xfId="0" applyNumberFormat="1" applyFont="1" applyBorder="1" applyAlignment="1">
      <alignment/>
    </xf>
    <xf numFmtId="15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44" applyFont="1" applyBorder="1" applyAlignment="1" applyProtection="1">
      <alignment vertical="top" wrapText="1"/>
      <protection/>
    </xf>
    <xf numFmtId="16" fontId="1" fillId="0" borderId="0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vertical="top"/>
    </xf>
    <xf numFmtId="0" fontId="1" fillId="0" borderId="24" xfId="0" applyFont="1" applyBorder="1" applyAlignment="1">
      <alignment vertical="top" wrapText="1"/>
    </xf>
    <xf numFmtId="178" fontId="1" fillId="0" borderId="24" xfId="59" applyFont="1" applyBorder="1" applyAlignment="1">
      <alignment vertical="top" wrapText="1"/>
    </xf>
    <xf numFmtId="44" fontId="1" fillId="0" borderId="24" xfId="41" applyFont="1" applyBorder="1" applyAlignment="1">
      <alignment horizontal="right" vertical="top"/>
    </xf>
    <xf numFmtId="44" fontId="1" fillId="0" borderId="25" xfId="0" applyNumberFormat="1" applyFont="1" applyBorder="1" applyAlignment="1">
      <alignment/>
    </xf>
    <xf numFmtId="0" fontId="1" fillId="0" borderId="26" xfId="0" applyFont="1" applyBorder="1" applyAlignment="1">
      <alignment vertical="top"/>
    </xf>
    <xf numFmtId="0" fontId="1" fillId="0" borderId="26" xfId="0" applyFont="1" applyBorder="1" applyAlignment="1">
      <alignment vertical="top" wrapText="1"/>
    </xf>
    <xf numFmtId="44" fontId="1" fillId="0" borderId="26" xfId="41" applyFont="1" applyBorder="1" applyAlignment="1">
      <alignment horizontal="right" vertical="top"/>
    </xf>
    <xf numFmtId="178" fontId="1" fillId="0" borderId="26" xfId="59" applyFont="1" applyBorder="1" applyAlignment="1">
      <alignment vertical="top" wrapText="1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vertical="top"/>
    </xf>
    <xf numFmtId="0" fontId="1" fillId="0" borderId="28" xfId="0" applyFont="1" applyBorder="1" applyAlignment="1">
      <alignment vertical="top" wrapText="1"/>
    </xf>
    <xf numFmtId="178" fontId="1" fillId="0" borderId="28" xfId="59" applyFont="1" applyBorder="1" applyAlignment="1">
      <alignment vertical="top" wrapText="1"/>
    </xf>
    <xf numFmtId="44" fontId="1" fillId="0" borderId="29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1" fillId="0" borderId="31" xfId="0" applyFont="1" applyBorder="1" applyAlignment="1">
      <alignment vertical="top"/>
    </xf>
    <xf numFmtId="44" fontId="1" fillId="0" borderId="31" xfId="0" applyNumberFormat="1" applyFont="1" applyBorder="1" applyAlignment="1">
      <alignment vertical="top" wrapText="1"/>
    </xf>
    <xf numFmtId="178" fontId="1" fillId="0" borderId="31" xfId="59" applyFont="1" applyBorder="1" applyAlignment="1">
      <alignment horizontal="right" vertical="top"/>
    </xf>
    <xf numFmtId="44" fontId="2" fillId="0" borderId="32" xfId="0" applyNumberFormat="1" applyFont="1" applyBorder="1" applyAlignment="1">
      <alignment/>
    </xf>
    <xf numFmtId="44" fontId="1" fillId="0" borderId="0" xfId="41" applyFont="1" applyBorder="1" applyAlignment="1">
      <alignment horizontal="right" vertical="top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178" fontId="2" fillId="0" borderId="34" xfId="59" applyFont="1" applyBorder="1" applyAlignment="1">
      <alignment/>
    </xf>
    <xf numFmtId="0" fontId="2" fillId="0" borderId="32" xfId="0" applyFont="1" applyBorder="1" applyAlignment="1">
      <alignment/>
    </xf>
    <xf numFmtId="179" fontId="1" fillId="0" borderId="24" xfId="0" applyNumberFormat="1" applyFont="1" applyBorder="1" applyAlignment="1">
      <alignment vertical="top" wrapText="1"/>
    </xf>
    <xf numFmtId="179" fontId="1" fillId="0" borderId="26" xfId="0" applyNumberFormat="1" applyFont="1" applyBorder="1" applyAlignment="1">
      <alignment vertical="top" wrapText="1"/>
    </xf>
    <xf numFmtId="0" fontId="1" fillId="0" borderId="35" xfId="0" applyFont="1" applyBorder="1" applyAlignment="1">
      <alignment vertical="top"/>
    </xf>
    <xf numFmtId="0" fontId="1" fillId="0" borderId="35" xfId="0" applyFont="1" applyBorder="1" applyAlignment="1">
      <alignment vertical="top" wrapText="1"/>
    </xf>
    <xf numFmtId="179" fontId="1" fillId="0" borderId="28" xfId="0" applyNumberFormat="1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44" fontId="1" fillId="0" borderId="32" xfId="0" applyNumberFormat="1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178" fontId="1" fillId="0" borderId="37" xfId="59" applyFont="1" applyBorder="1" applyAlignment="1">
      <alignment/>
    </xf>
    <xf numFmtId="44" fontId="1" fillId="0" borderId="12" xfId="0" applyNumberFormat="1" applyFont="1" applyBorder="1" applyAlignment="1">
      <alignment/>
    </xf>
    <xf numFmtId="0" fontId="1" fillId="0" borderId="21" xfId="0" applyFont="1" applyBorder="1" applyAlignment="1">
      <alignment/>
    </xf>
    <xf numFmtId="178" fontId="1" fillId="0" borderId="21" xfId="59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178" fontId="1" fillId="0" borderId="38" xfId="59" applyFont="1" applyBorder="1" applyAlignment="1">
      <alignment/>
    </xf>
    <xf numFmtId="0" fontId="1" fillId="0" borderId="41" xfId="0" applyFont="1" applyBorder="1" applyAlignment="1">
      <alignment/>
    </xf>
    <xf numFmtId="178" fontId="1" fillId="0" borderId="40" xfId="59" applyFont="1" applyBorder="1" applyAlignment="1">
      <alignment/>
    </xf>
    <xf numFmtId="0" fontId="5" fillId="0" borderId="42" xfId="0" applyNumberFormat="1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178" fontId="1" fillId="0" borderId="43" xfId="59" applyFont="1" applyBorder="1" applyAlignment="1">
      <alignment/>
    </xf>
    <xf numFmtId="0" fontId="1" fillId="0" borderId="45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26" xfId="0" applyFont="1" applyBorder="1" applyAlignment="1">
      <alignment vertical="top"/>
    </xf>
    <xf numFmtId="0" fontId="0" fillId="0" borderId="26" xfId="0" applyFont="1" applyBorder="1" applyAlignment="1">
      <alignment/>
    </xf>
    <xf numFmtId="179" fontId="0" fillId="0" borderId="26" xfId="0" applyNumberFormat="1" applyFont="1" applyBorder="1" applyAlignment="1">
      <alignment vertical="top" wrapText="1"/>
    </xf>
    <xf numFmtId="178" fontId="0" fillId="0" borderId="26" xfId="59" applyFont="1" applyBorder="1" applyAlignment="1">
      <alignment horizontal="right" vertical="top"/>
    </xf>
    <xf numFmtId="0" fontId="0" fillId="0" borderId="26" xfId="0" applyFont="1" applyBorder="1" applyAlignment="1">
      <alignment vertical="top" wrapText="1"/>
    </xf>
    <xf numFmtId="0" fontId="0" fillId="0" borderId="46" xfId="0" applyFont="1" applyBorder="1" applyAlignment="1">
      <alignment vertical="top"/>
    </xf>
    <xf numFmtId="0" fontId="0" fillId="0" borderId="47" xfId="0" applyFont="1" applyBorder="1" applyAlignment="1">
      <alignment vertical="top" wrapText="1"/>
    </xf>
    <xf numFmtId="179" fontId="0" fillId="0" borderId="0" xfId="0" applyNumberFormat="1" applyFont="1" applyBorder="1" applyAlignment="1">
      <alignment vertical="top" wrapText="1"/>
    </xf>
    <xf numFmtId="0" fontId="0" fillId="0" borderId="48" xfId="0" applyFont="1" applyBorder="1" applyAlignment="1">
      <alignment vertical="top"/>
    </xf>
    <xf numFmtId="0" fontId="0" fillId="0" borderId="49" xfId="0" applyFont="1" applyBorder="1" applyAlignment="1">
      <alignment vertical="top" wrapText="1"/>
    </xf>
    <xf numFmtId="0" fontId="1" fillId="0" borderId="34" xfId="0" applyFont="1" applyBorder="1" applyAlignment="1">
      <alignment vertical="top"/>
    </xf>
    <xf numFmtId="44" fontId="1" fillId="0" borderId="34" xfId="0" applyNumberFormat="1" applyFont="1" applyBorder="1" applyAlignment="1">
      <alignment vertical="top" wrapText="1"/>
    </xf>
    <xf numFmtId="178" fontId="1" fillId="0" borderId="34" xfId="59" applyFont="1" applyBorder="1" applyAlignment="1">
      <alignment horizontal="right" vertical="top"/>
    </xf>
    <xf numFmtId="44" fontId="2" fillId="0" borderId="5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178" fontId="0" fillId="0" borderId="0" xfId="59" applyFont="1" applyBorder="1" applyAlignment="1">
      <alignment horizontal="right" vertical="top"/>
    </xf>
    <xf numFmtId="44" fontId="0" fillId="0" borderId="0" xfId="0" applyNumberFormat="1" applyBorder="1" applyAlignment="1">
      <alignment/>
    </xf>
    <xf numFmtId="0" fontId="2" fillId="0" borderId="36" xfId="0" applyFont="1" applyBorder="1" applyAlignment="1">
      <alignment/>
    </xf>
    <xf numFmtId="0" fontId="1" fillId="0" borderId="37" xfId="0" applyFont="1" applyBorder="1" applyAlignment="1">
      <alignment vertical="top"/>
    </xf>
    <xf numFmtId="0" fontId="1" fillId="0" borderId="37" xfId="0" applyFont="1" applyBorder="1" applyAlignment="1">
      <alignment vertical="top" wrapText="1"/>
    </xf>
    <xf numFmtId="178" fontId="1" fillId="0" borderId="37" xfId="59" applyFont="1" applyBorder="1" applyAlignment="1">
      <alignment horizontal="right" vertical="top"/>
    </xf>
    <xf numFmtId="0" fontId="1" fillId="0" borderId="51" xfId="0" applyFont="1" applyBorder="1" applyAlignment="1">
      <alignment/>
    </xf>
    <xf numFmtId="178" fontId="1" fillId="0" borderId="0" xfId="59" applyFont="1" applyBorder="1" applyAlignment="1">
      <alignment/>
    </xf>
    <xf numFmtId="44" fontId="1" fillId="0" borderId="52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178" fontId="0" fillId="0" borderId="0" xfId="59" applyFont="1" applyAlignment="1">
      <alignment/>
    </xf>
    <xf numFmtId="0" fontId="10" fillId="0" borderId="0" xfId="0" applyFont="1" applyAlignment="1">
      <alignment horizontal="center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2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 vertical="top"/>
    </xf>
    <xf numFmtId="0" fontId="1" fillId="0" borderId="54" xfId="0" applyFont="1" applyBorder="1" applyAlignment="1">
      <alignment vertical="top" wrapText="1"/>
    </xf>
    <xf numFmtId="179" fontId="1" fillId="0" borderId="54" xfId="0" applyNumberFormat="1" applyFont="1" applyBorder="1" applyAlignment="1">
      <alignment vertical="top" wrapText="1"/>
    </xf>
    <xf numFmtId="178" fontId="1" fillId="0" borderId="54" xfId="59" applyFont="1" applyBorder="1" applyAlignment="1">
      <alignment horizontal="right" vertical="top"/>
    </xf>
    <xf numFmtId="44" fontId="1" fillId="0" borderId="5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6" xfId="0" applyFont="1" applyBorder="1" applyAlignment="1">
      <alignment vertical="top"/>
    </xf>
    <xf numFmtId="0" fontId="1" fillId="0" borderId="26" xfId="0" applyFont="1" applyBorder="1" applyAlignment="1">
      <alignment vertical="top" wrapText="1"/>
    </xf>
    <xf numFmtId="178" fontId="1" fillId="0" borderId="26" xfId="59" applyFont="1" applyBorder="1" applyAlignment="1">
      <alignment horizontal="right" vertical="top"/>
    </xf>
    <xf numFmtId="178" fontId="1" fillId="15" borderId="26" xfId="59" applyFont="1" applyFill="1" applyBorder="1" applyAlignment="1">
      <alignment horizontal="right" vertical="top"/>
    </xf>
    <xf numFmtId="0" fontId="1" fillId="0" borderId="15" xfId="0" applyFont="1" applyBorder="1" applyAlignment="1">
      <alignment/>
    </xf>
    <xf numFmtId="0" fontId="1" fillId="0" borderId="35" xfId="0" applyFont="1" applyBorder="1" applyAlignment="1">
      <alignment vertical="top"/>
    </xf>
    <xf numFmtId="0" fontId="1" fillId="0" borderId="35" xfId="0" applyFont="1" applyBorder="1" applyAlignment="1">
      <alignment vertical="top" wrapText="1"/>
    </xf>
    <xf numFmtId="179" fontId="1" fillId="0" borderId="55" xfId="0" applyNumberFormat="1" applyFont="1" applyBorder="1" applyAlignment="1">
      <alignment vertical="top" wrapText="1"/>
    </xf>
    <xf numFmtId="44" fontId="1" fillId="0" borderId="22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1" fillId="0" borderId="31" xfId="0" applyFont="1" applyBorder="1" applyAlignment="1">
      <alignment/>
    </xf>
    <xf numFmtId="178" fontId="1" fillId="0" borderId="31" xfId="59" applyFont="1" applyBorder="1" applyAlignment="1">
      <alignment/>
    </xf>
    <xf numFmtId="44" fontId="1" fillId="0" borderId="32" xfId="0" applyNumberFormat="1" applyFont="1" applyBorder="1" applyAlignment="1">
      <alignment/>
    </xf>
    <xf numFmtId="0" fontId="4" fillId="0" borderId="0" xfId="44" applyBorder="1" applyAlignment="1" applyProtection="1">
      <alignment vertical="top" wrapText="1"/>
      <protection/>
    </xf>
    <xf numFmtId="15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178" fontId="1" fillId="0" borderId="24" xfId="59" applyFont="1" applyBorder="1" applyAlignment="1">
      <alignment horizontal="right" vertical="top"/>
    </xf>
    <xf numFmtId="179" fontId="1" fillId="0" borderId="26" xfId="44" applyNumberFormat="1" applyFont="1" applyBorder="1" applyAlignment="1" applyProtection="1">
      <alignment vertical="top" wrapText="1"/>
      <protection/>
    </xf>
    <xf numFmtId="178" fontId="1" fillId="0" borderId="26" xfId="59" applyFont="1" applyBorder="1" applyAlignment="1">
      <alignment horizontal="right" vertical="top"/>
    </xf>
    <xf numFmtId="0" fontId="0" fillId="0" borderId="49" xfId="0" applyFont="1" applyBorder="1" applyAlignment="1">
      <alignment vertical="top"/>
    </xf>
    <xf numFmtId="179" fontId="1" fillId="0" borderId="28" xfId="44" applyNumberFormat="1" applyFont="1" applyBorder="1" applyAlignment="1" applyProtection="1">
      <alignment vertical="top" wrapText="1"/>
      <protection/>
    </xf>
    <xf numFmtId="178" fontId="1" fillId="0" borderId="28" xfId="59" applyFont="1" applyBorder="1" applyAlignment="1">
      <alignment horizontal="right" vertical="top"/>
    </xf>
    <xf numFmtId="0" fontId="0" fillId="0" borderId="13" xfId="0" applyFont="1" applyBorder="1" applyAlignment="1">
      <alignment/>
    </xf>
    <xf numFmtId="44" fontId="0" fillId="0" borderId="14" xfId="0" applyNumberFormat="1" applyFont="1" applyBorder="1" applyAlignment="1">
      <alignment/>
    </xf>
    <xf numFmtId="0" fontId="0" fillId="0" borderId="26" xfId="44" applyFont="1" applyBorder="1" applyAlignment="1" applyProtection="1">
      <alignment vertical="top" wrapText="1"/>
      <protection/>
    </xf>
    <xf numFmtId="179" fontId="0" fillId="0" borderId="28" xfId="0" applyNumberFormat="1" applyFont="1" applyBorder="1" applyAlignment="1">
      <alignment vertical="top" wrapText="1"/>
    </xf>
    <xf numFmtId="179" fontId="0" fillId="0" borderId="49" xfId="0" applyNumberFormat="1" applyFont="1" applyBorder="1" applyAlignment="1">
      <alignment vertical="top" wrapText="1"/>
    </xf>
    <xf numFmtId="179" fontId="0" fillId="0" borderId="56" xfId="0" applyNumberFormat="1" applyFont="1" applyBorder="1" applyAlignment="1">
      <alignment vertical="top" wrapText="1"/>
    </xf>
    <xf numFmtId="179" fontId="0" fillId="0" borderId="57" xfId="0" applyNumberFormat="1" applyFont="1" applyBorder="1" applyAlignment="1">
      <alignment vertical="top" wrapText="1"/>
    </xf>
    <xf numFmtId="179" fontId="0" fillId="0" borderId="54" xfId="0" applyNumberFormat="1" applyFont="1" applyBorder="1" applyAlignment="1">
      <alignment vertical="top" wrapText="1"/>
    </xf>
    <xf numFmtId="0" fontId="0" fillId="0" borderId="53" xfId="0" applyFont="1" applyBorder="1" applyAlignment="1">
      <alignment/>
    </xf>
    <xf numFmtId="44" fontId="0" fillId="0" borderId="58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51" xfId="0" applyBorder="1" applyAlignment="1">
      <alignment horizontal="left" wrapText="1"/>
    </xf>
    <xf numFmtId="0" fontId="0" fillId="0" borderId="35" xfId="0" applyFont="1" applyBorder="1" applyAlignment="1">
      <alignment vertical="top"/>
    </xf>
    <xf numFmtId="0" fontId="0" fillId="0" borderId="35" xfId="0" applyFont="1" applyBorder="1" applyAlignment="1">
      <alignment vertical="top" wrapText="1"/>
    </xf>
    <xf numFmtId="178" fontId="0" fillId="0" borderId="35" xfId="59" applyFont="1" applyBorder="1" applyAlignment="1">
      <alignment horizontal="right" vertical="top"/>
    </xf>
    <xf numFmtId="44" fontId="0" fillId="0" borderId="19" xfId="0" applyNumberFormat="1" applyFont="1" applyBorder="1" applyAlignment="1">
      <alignment/>
    </xf>
    <xf numFmtId="0" fontId="1" fillId="0" borderId="23" xfId="0" applyFont="1" applyBorder="1" applyAlignment="1" quotePrefix="1">
      <alignment/>
    </xf>
    <xf numFmtId="0" fontId="1" fillId="0" borderId="59" xfId="0" applyFont="1" applyBorder="1" applyAlignment="1">
      <alignment vertical="top"/>
    </xf>
    <xf numFmtId="0" fontId="1" fillId="0" borderId="60" xfId="0" applyFont="1" applyBorder="1" applyAlignment="1">
      <alignment vertical="top" wrapText="1"/>
    </xf>
    <xf numFmtId="178" fontId="1" fillId="0" borderId="61" xfId="59" applyFont="1" applyBorder="1" applyAlignment="1">
      <alignment vertical="top" wrapText="1"/>
    </xf>
    <xf numFmtId="44" fontId="1" fillId="0" borderId="61" xfId="41" applyFont="1" applyBorder="1" applyAlignment="1">
      <alignment horizontal="right" vertical="top"/>
    </xf>
    <xf numFmtId="44" fontId="1" fillId="0" borderId="25" xfId="0" applyNumberFormat="1" applyFont="1" applyBorder="1" applyAlignment="1">
      <alignment/>
    </xf>
    <xf numFmtId="0" fontId="1" fillId="0" borderId="48" xfId="0" applyFont="1" applyBorder="1" applyAlignment="1">
      <alignment vertical="top"/>
    </xf>
    <xf numFmtId="0" fontId="1" fillId="0" borderId="49" xfId="0" applyFont="1" applyBorder="1" applyAlignment="1">
      <alignment vertical="top" wrapText="1"/>
    </xf>
    <xf numFmtId="178" fontId="1" fillId="0" borderId="62" xfId="59" applyFont="1" applyBorder="1" applyAlignment="1">
      <alignment vertical="top" wrapText="1"/>
    </xf>
    <xf numFmtId="44" fontId="1" fillId="0" borderId="62" xfId="41" applyFont="1" applyBorder="1" applyAlignment="1">
      <alignment horizontal="right" vertical="top"/>
    </xf>
    <xf numFmtId="44" fontId="1" fillId="0" borderId="14" xfId="0" applyNumberFormat="1" applyFont="1" applyBorder="1" applyAlignment="1">
      <alignment/>
    </xf>
    <xf numFmtId="0" fontId="1" fillId="0" borderId="63" xfId="0" applyFont="1" applyBorder="1" applyAlignment="1">
      <alignment vertical="top"/>
    </xf>
    <xf numFmtId="0" fontId="1" fillId="0" borderId="64" xfId="0" applyFont="1" applyBorder="1" applyAlignment="1">
      <alignment vertical="top" wrapText="1"/>
    </xf>
    <xf numFmtId="178" fontId="1" fillId="0" borderId="65" xfId="59" applyFont="1" applyBorder="1" applyAlignment="1">
      <alignment vertical="top" wrapText="1"/>
    </xf>
    <xf numFmtId="178" fontId="1" fillId="0" borderId="49" xfId="59" applyFont="1" applyBorder="1" applyAlignment="1">
      <alignment vertical="top" wrapText="1"/>
    </xf>
    <xf numFmtId="178" fontId="1" fillId="0" borderId="47" xfId="59" applyFont="1" applyBorder="1" applyAlignment="1">
      <alignment vertical="top" wrapText="1"/>
    </xf>
    <xf numFmtId="178" fontId="1" fillId="0" borderId="11" xfId="59" applyFont="1" applyBorder="1" applyAlignment="1">
      <alignment vertical="top" wrapText="1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vertical="top"/>
    </xf>
    <xf numFmtId="0" fontId="1" fillId="0" borderId="24" xfId="0" applyFont="1" applyBorder="1" applyAlignment="1">
      <alignment vertical="top" wrapText="1"/>
    </xf>
    <xf numFmtId="179" fontId="1" fillId="0" borderId="24" xfId="0" applyNumberFormat="1" applyFont="1" applyBorder="1" applyAlignment="1">
      <alignment vertical="top" wrapText="1"/>
    </xf>
    <xf numFmtId="178" fontId="1" fillId="0" borderId="24" xfId="0" applyNumberFormat="1" applyFont="1" applyBorder="1" applyAlignment="1">
      <alignment vertical="top" wrapText="1"/>
    </xf>
    <xf numFmtId="178" fontId="1" fillId="0" borderId="24" xfId="59" applyNumberFormat="1" applyFont="1" applyBorder="1" applyAlignment="1">
      <alignment horizontal="right" vertical="top"/>
    </xf>
    <xf numFmtId="44" fontId="1" fillId="0" borderId="12" xfId="0" applyNumberFormat="1" applyFont="1" applyBorder="1" applyAlignment="1">
      <alignment/>
    </xf>
    <xf numFmtId="178" fontId="1" fillId="0" borderId="54" xfId="0" applyNumberFormat="1" applyFont="1" applyBorder="1" applyAlignment="1">
      <alignment vertical="top" wrapText="1"/>
    </xf>
    <xf numFmtId="178" fontId="1" fillId="0" borderId="26" xfId="59" applyNumberFormat="1" applyFont="1" applyBorder="1" applyAlignment="1">
      <alignment horizontal="right" vertical="top"/>
    </xf>
    <xf numFmtId="0" fontId="1" fillId="0" borderId="26" xfId="44" applyFont="1" applyBorder="1" applyAlignment="1" applyProtection="1">
      <alignment vertical="top" wrapText="1"/>
      <protection/>
    </xf>
    <xf numFmtId="179" fontId="1" fillId="0" borderId="26" xfId="44" applyNumberFormat="1" applyFont="1" applyBorder="1" applyAlignment="1" applyProtection="1">
      <alignment vertical="top" wrapText="1"/>
      <protection/>
    </xf>
    <xf numFmtId="44" fontId="1" fillId="0" borderId="52" xfId="0" applyNumberFormat="1" applyFont="1" applyBorder="1" applyAlignment="1">
      <alignment vertical="top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2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52" xfId="0" applyBorder="1" applyAlignment="1">
      <alignment horizontal="left" wrapText="1"/>
    </xf>
    <xf numFmtId="0" fontId="8" fillId="7" borderId="30" xfId="0" applyFont="1" applyFill="1" applyBorder="1" applyAlignment="1">
      <alignment/>
    </xf>
    <xf numFmtId="0" fontId="0" fillId="7" borderId="31" xfId="0" applyFill="1" applyBorder="1" applyAlignment="1">
      <alignment/>
    </xf>
    <xf numFmtId="0" fontId="0" fillId="7" borderId="32" xfId="0" applyFill="1" applyBorder="1" applyAlignment="1">
      <alignment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20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0" xfId="0" applyBorder="1" applyAlignment="1">
      <alignment/>
    </xf>
    <xf numFmtId="0" fontId="29" fillId="0" borderId="0" xfId="0" applyFont="1" applyBorder="1" applyAlignment="1">
      <alignment vertical="top" wrapText="1"/>
    </xf>
    <xf numFmtId="0" fontId="0" fillId="0" borderId="52" xfId="0" applyBorder="1" applyAlignment="1">
      <alignment/>
    </xf>
    <xf numFmtId="0" fontId="0" fillId="0" borderId="0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1" xfId="0" applyBorder="1" applyAlignment="1">
      <alignment vertical="top" wrapText="1"/>
    </xf>
    <xf numFmtId="0" fontId="28" fillId="0" borderId="51" xfId="0" applyFont="1" applyBorder="1" applyAlignment="1" quotePrefix="1">
      <alignment vertical="top" wrapText="1"/>
    </xf>
    <xf numFmtId="0" fontId="28" fillId="0" borderId="20" xfId="0" applyFont="1" applyBorder="1" applyAlignment="1">
      <alignment vertical="top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vertical="top" wrapText="1"/>
    </xf>
    <xf numFmtId="0" fontId="29" fillId="0" borderId="0" xfId="0" applyFont="1" applyAlignment="1">
      <alignment vertical="top" wrapText="1"/>
    </xf>
    <xf numFmtId="0" fontId="8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0" fillId="0" borderId="36" xfId="0" applyFont="1" applyBorder="1" applyAlignment="1">
      <alignment vertical="top" textRotation="180"/>
    </xf>
    <xf numFmtId="0" fontId="0" fillId="0" borderId="37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30" fillId="0" borderId="51" xfId="0" applyFont="1" applyBorder="1" applyAlignment="1">
      <alignment vertical="top"/>
    </xf>
    <xf numFmtId="0" fontId="30" fillId="0" borderId="51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31" fillId="0" borderId="0" xfId="0" applyFont="1" applyAlignment="1">
      <alignment/>
    </xf>
    <xf numFmtId="0" fontId="1" fillId="0" borderId="38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5" xfId="0" applyFont="1" applyBorder="1" applyAlignment="1">
      <alignment/>
    </xf>
    <xf numFmtId="0" fontId="8" fillId="0" borderId="0" xfId="0" applyFont="1" applyBorder="1" applyAlignment="1">
      <alignment/>
    </xf>
    <xf numFmtId="0" fontId="30" fillId="0" borderId="0" xfId="0" applyFont="1" applyBorder="1" applyAlignment="1">
      <alignment vertical="top" textRotation="180"/>
    </xf>
    <xf numFmtId="0" fontId="30" fillId="0" borderId="0" xfId="0" applyFont="1" applyBorder="1" applyAlignment="1">
      <alignment vertical="top"/>
    </xf>
    <xf numFmtId="0" fontId="30" fillId="0" borderId="0" xfId="0" applyFont="1" applyBorder="1" applyAlignment="1">
      <alignment horizontal="left" vertical="top"/>
    </xf>
    <xf numFmtId="0" fontId="30" fillId="0" borderId="0" xfId="0" applyFont="1" applyBorder="1" applyAlignment="1">
      <alignment horizontal="left" vertical="justify"/>
    </xf>
    <xf numFmtId="0" fontId="0" fillId="0" borderId="0" xfId="0" applyFont="1" applyBorder="1" applyAlignment="1">
      <alignment/>
    </xf>
    <xf numFmtId="0" fontId="0" fillId="7" borderId="31" xfId="0" applyFont="1" applyFill="1" applyBorder="1" applyAlignment="1">
      <alignment/>
    </xf>
    <xf numFmtId="0" fontId="1" fillId="0" borderId="39" xfId="0" applyFont="1" applyBorder="1" applyAlignment="1">
      <alignment horizontal="center"/>
    </xf>
    <xf numFmtId="0" fontId="0" fillId="0" borderId="0" xfId="0" applyAlignment="1">
      <alignment vertical="top"/>
    </xf>
    <xf numFmtId="0" fontId="30" fillId="0" borderId="51" xfId="0" applyFont="1" applyBorder="1" applyAlignment="1">
      <alignment horizontal="left" vertical="justify"/>
    </xf>
    <xf numFmtId="0" fontId="0" fillId="0" borderId="51" xfId="0" applyBorder="1" applyAlignment="1">
      <alignment/>
    </xf>
    <xf numFmtId="0" fontId="0" fillId="0" borderId="0" xfId="0" applyAlignment="1">
      <alignment horizontal="left"/>
    </xf>
    <xf numFmtId="16" fontId="1" fillId="0" borderId="0" xfId="0" applyNumberFormat="1" applyFont="1" applyBorder="1" applyAlignment="1" quotePrefix="1">
      <alignment horizontal="right"/>
    </xf>
    <xf numFmtId="44" fontId="1" fillId="0" borderId="0" xfId="0" applyNumberFormat="1" applyFont="1" applyBorder="1" applyAlignment="1" quotePrefix="1">
      <alignment horizontal="right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32" fillId="0" borderId="0" xfId="44" applyFont="1" applyBorder="1" applyAlignment="1" applyProtection="1">
      <alignment horizontal="center" vertical="top" wrapText="1"/>
      <protection/>
    </xf>
    <xf numFmtId="0" fontId="3" fillId="0" borderId="0" xfId="44" applyFont="1" applyBorder="1" applyAlignment="1" applyProtection="1">
      <alignment vertical="top" wrapText="1"/>
      <protection/>
    </xf>
    <xf numFmtId="0" fontId="2" fillId="0" borderId="69" xfId="0" applyFont="1" applyBorder="1" applyAlignment="1">
      <alignment horizontal="center"/>
    </xf>
    <xf numFmtId="0" fontId="1" fillId="0" borderId="70" xfId="0" applyFont="1" applyBorder="1" applyAlignment="1">
      <alignment/>
    </xf>
    <xf numFmtId="0" fontId="30" fillId="0" borderId="51" xfId="0" applyFont="1" applyBorder="1" applyAlignment="1">
      <alignment horizontal="left" vertical="top"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" fillId="0" borderId="39" xfId="0" applyFont="1" applyBorder="1" applyAlignment="1">
      <alignment horizontal="center"/>
    </xf>
    <xf numFmtId="0" fontId="33" fillId="0" borderId="0" xfId="44" applyFont="1" applyBorder="1" applyAlignment="1" applyProtection="1">
      <alignment horizontal="center" vertical="top" wrapText="1"/>
      <protection/>
    </xf>
    <xf numFmtId="0" fontId="34" fillId="0" borderId="0" xfId="0" applyFont="1" applyFill="1" applyAlignment="1">
      <alignment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2" xfId="0" applyBorder="1" applyAlignment="1">
      <alignment horizontal="left"/>
    </xf>
    <xf numFmtId="0" fontId="8" fillId="0" borderId="5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0" fillId="0" borderId="5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52" xfId="0" applyBorder="1" applyAlignment="1">
      <alignment horizontal="left" wrapText="1"/>
    </xf>
    <xf numFmtId="0" fontId="0" fillId="0" borderId="51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52" xfId="0" applyBorder="1" applyAlignment="1">
      <alignment horizontal="justify" vertical="top" wrapText="1"/>
    </xf>
    <xf numFmtId="0" fontId="0" fillId="0" borderId="51" xfId="0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0" fillId="0" borderId="52" xfId="0" applyBorder="1" applyAlignment="1">
      <alignment horizontal="justify" wrapText="1"/>
    </xf>
    <xf numFmtId="0" fontId="29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52" xfId="0" applyBorder="1" applyAlignment="1">
      <alignment/>
    </xf>
    <xf numFmtId="0" fontId="28" fillId="0" borderId="51" xfId="0" applyFont="1" applyBorder="1" applyAlignment="1">
      <alignment vertical="top" wrapText="1"/>
    </xf>
    <xf numFmtId="49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/>
    </xf>
    <xf numFmtId="49" fontId="0" fillId="0" borderId="22" xfId="0" applyNumberForma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15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7</xdr:col>
      <xdr:colOff>142875</xdr:colOff>
      <xdr:row>3</xdr:row>
      <xdr:rowOff>9525</xdr:rowOff>
    </xdr:to>
    <xdr:pic>
      <xdr:nvPicPr>
        <xdr:cNvPr id="1" name="Picture 1" descr="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4886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0</xdr:rowOff>
    </xdr:from>
    <xdr:to>
      <xdr:col>6</xdr:col>
      <xdr:colOff>657225</xdr:colOff>
      <xdr:row>1</xdr:row>
      <xdr:rowOff>142875</xdr:rowOff>
    </xdr:to>
    <xdr:pic>
      <xdr:nvPicPr>
        <xdr:cNvPr id="1" name="Picture 1" descr="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5362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52</xdr:row>
      <xdr:rowOff>123825</xdr:rowOff>
    </xdr:from>
    <xdr:to>
      <xdr:col>6</xdr:col>
      <xdr:colOff>581025</xdr:colOff>
      <xdr:row>54</xdr:row>
      <xdr:rowOff>104775</xdr:rowOff>
    </xdr:to>
    <xdr:pic>
      <xdr:nvPicPr>
        <xdr:cNvPr id="2" name="Picture 2" descr="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153650"/>
          <a:ext cx="5362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115</xdr:row>
      <xdr:rowOff>38100</xdr:rowOff>
    </xdr:from>
    <xdr:to>
      <xdr:col>6</xdr:col>
      <xdr:colOff>590550</xdr:colOff>
      <xdr:row>117</xdr:row>
      <xdr:rowOff>19050</xdr:rowOff>
    </xdr:to>
    <xdr:pic>
      <xdr:nvPicPr>
        <xdr:cNvPr id="3" name="Picture 3" descr="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0735925"/>
          <a:ext cx="5362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38100</xdr:rowOff>
    </xdr:from>
    <xdr:to>
      <xdr:col>7</xdr:col>
      <xdr:colOff>190500</xdr:colOff>
      <xdr:row>2</xdr:row>
      <xdr:rowOff>19050</xdr:rowOff>
    </xdr:to>
    <xdr:pic>
      <xdr:nvPicPr>
        <xdr:cNvPr id="1" name="Picture 1" descr="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"/>
          <a:ext cx="5362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57</xdr:row>
      <xdr:rowOff>114300</xdr:rowOff>
    </xdr:from>
    <xdr:to>
      <xdr:col>7</xdr:col>
      <xdr:colOff>76200</xdr:colOff>
      <xdr:row>58</xdr:row>
      <xdr:rowOff>257175</xdr:rowOff>
    </xdr:to>
    <xdr:pic>
      <xdr:nvPicPr>
        <xdr:cNvPr id="2" name="Picture 2" descr="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96550"/>
          <a:ext cx="5362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102</xdr:row>
      <xdr:rowOff>95250</xdr:rowOff>
    </xdr:from>
    <xdr:to>
      <xdr:col>7</xdr:col>
      <xdr:colOff>66675</xdr:colOff>
      <xdr:row>104</xdr:row>
      <xdr:rowOff>0</xdr:rowOff>
    </xdr:to>
    <xdr:pic>
      <xdr:nvPicPr>
        <xdr:cNvPr id="3" name="Picture 3" descr="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897850"/>
          <a:ext cx="5362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6</xdr:col>
      <xdr:colOff>342900</xdr:colOff>
      <xdr:row>2</xdr:row>
      <xdr:rowOff>47625</xdr:rowOff>
    </xdr:to>
    <xdr:pic>
      <xdr:nvPicPr>
        <xdr:cNvPr id="1" name="Picture 1" descr="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5362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47</xdr:row>
      <xdr:rowOff>142875</xdr:rowOff>
    </xdr:from>
    <xdr:to>
      <xdr:col>6</xdr:col>
      <xdr:colOff>342900</xdr:colOff>
      <xdr:row>49</xdr:row>
      <xdr:rowOff>66675</xdr:rowOff>
    </xdr:to>
    <xdr:pic>
      <xdr:nvPicPr>
        <xdr:cNvPr id="2" name="Picture 2" descr="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096375"/>
          <a:ext cx="5362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orsche-restoration-panels.com/" TargetMode="External" /><Relationship Id="rId2" Type="http://schemas.openxmlformats.org/officeDocument/2006/relationships/hyperlink" Target="http://www.porsche-restoration-panels.com/" TargetMode="External" /><Relationship Id="rId3" Type="http://schemas.openxmlformats.org/officeDocument/2006/relationships/hyperlink" Target="http://www.porsche-restoration-panels.com/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orsche-restoration-panels.com/" TargetMode="External" /><Relationship Id="rId2" Type="http://schemas.openxmlformats.org/officeDocument/2006/relationships/hyperlink" Target="http://www.porsche-restoration-panels.com/" TargetMode="External" /><Relationship Id="rId3" Type="http://schemas.openxmlformats.org/officeDocument/2006/relationships/hyperlink" Target="http://www.porsche-restoration-panels.com/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orsche-restoration-panels.com/" TargetMode="External" /><Relationship Id="rId2" Type="http://schemas.openxmlformats.org/officeDocument/2006/relationships/hyperlink" Target="http://www.porsche-restoration-panels.com/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B20" sqref="B20:D20"/>
    </sheetView>
  </sheetViews>
  <sheetFormatPr defaultColWidth="9.140625" defaultRowHeight="12.75"/>
  <cols>
    <col min="1" max="1" width="16.28125" style="0" customWidth="1"/>
  </cols>
  <sheetData>
    <row r="1" spans="1:8" ht="12.75">
      <c r="A1" s="188"/>
      <c r="B1" s="189"/>
      <c r="C1" s="189"/>
      <c r="D1" s="189"/>
      <c r="E1" s="189"/>
      <c r="F1" s="189"/>
      <c r="G1" s="189"/>
      <c r="H1" s="190"/>
    </row>
    <row r="2" spans="1:8" ht="12.75">
      <c r="A2" s="191"/>
      <c r="B2" s="95"/>
      <c r="C2" s="95"/>
      <c r="D2" s="95"/>
      <c r="E2" s="95"/>
      <c r="F2" s="95"/>
      <c r="G2" s="95"/>
      <c r="H2" s="192"/>
    </row>
    <row r="3" spans="1:8" ht="12.75">
      <c r="A3" s="191"/>
      <c r="B3" s="95"/>
      <c r="C3" s="95"/>
      <c r="D3" s="95"/>
      <c r="E3" s="95"/>
      <c r="F3" s="95"/>
      <c r="G3" s="95"/>
      <c r="H3" s="192"/>
    </row>
    <row r="4" spans="1:8" ht="12.75">
      <c r="A4" s="191"/>
      <c r="B4" s="95"/>
      <c r="C4" s="95"/>
      <c r="D4" s="95"/>
      <c r="E4" s="95"/>
      <c r="F4" s="95"/>
      <c r="G4" s="95"/>
      <c r="H4" s="192"/>
    </row>
    <row r="5" spans="1:8" ht="12.75">
      <c r="A5" s="191"/>
      <c r="B5" s="95"/>
      <c r="C5" s="95"/>
      <c r="D5" s="95"/>
      <c r="E5" s="95"/>
      <c r="F5" s="95"/>
      <c r="G5" s="95"/>
      <c r="H5" s="192"/>
    </row>
    <row r="6" spans="1:8" ht="12.75">
      <c r="A6" s="191"/>
      <c r="B6" s="95"/>
      <c r="C6" s="95"/>
      <c r="D6" s="95"/>
      <c r="E6" s="95"/>
      <c r="F6" s="95"/>
      <c r="G6" s="95"/>
      <c r="H6" s="192"/>
    </row>
    <row r="7" spans="1:8" ht="12.75">
      <c r="A7" s="268" t="s">
        <v>537</v>
      </c>
      <c r="B7" s="269"/>
      <c r="C7" s="269"/>
      <c r="D7" s="269"/>
      <c r="E7" s="269"/>
      <c r="F7" s="269"/>
      <c r="G7" s="269"/>
      <c r="H7" s="270"/>
    </row>
    <row r="8" spans="1:8" ht="12.75">
      <c r="A8" s="191"/>
      <c r="B8" s="95"/>
      <c r="C8" s="95"/>
      <c r="D8" s="95"/>
      <c r="E8" s="95"/>
      <c r="F8" s="95"/>
      <c r="G8" s="95"/>
      <c r="H8" s="192"/>
    </row>
    <row r="9" spans="1:8" ht="12.75">
      <c r="A9" s="271" t="s">
        <v>538</v>
      </c>
      <c r="B9" s="272"/>
      <c r="C9" s="272"/>
      <c r="D9" s="272"/>
      <c r="E9" s="272"/>
      <c r="F9" s="272"/>
      <c r="G9" s="272"/>
      <c r="H9" s="273"/>
    </row>
    <row r="10" spans="1:8" ht="12.75">
      <c r="A10" s="271"/>
      <c r="B10" s="272"/>
      <c r="C10" s="272"/>
      <c r="D10" s="272"/>
      <c r="E10" s="272"/>
      <c r="F10" s="272"/>
      <c r="G10" s="272"/>
      <c r="H10" s="273"/>
    </row>
    <row r="11" spans="1:8" ht="12.75">
      <c r="A11" s="154"/>
      <c r="B11" s="193"/>
      <c r="C11" s="193"/>
      <c r="D11" s="193"/>
      <c r="E11" s="193"/>
      <c r="F11" s="193"/>
      <c r="G11" s="193"/>
      <c r="H11" s="194"/>
    </row>
    <row r="12" spans="1:8" ht="12.75">
      <c r="A12" s="274" t="s">
        <v>539</v>
      </c>
      <c r="B12" s="275"/>
      <c r="C12" s="275"/>
      <c r="D12" s="275"/>
      <c r="E12" s="275"/>
      <c r="F12" s="275"/>
      <c r="G12" s="275"/>
      <c r="H12" s="276"/>
    </row>
    <row r="13" spans="1:8" ht="12.75">
      <c r="A13" s="274"/>
      <c r="B13" s="275"/>
      <c r="C13" s="275"/>
      <c r="D13" s="275"/>
      <c r="E13" s="275"/>
      <c r="F13" s="275"/>
      <c r="G13" s="275"/>
      <c r="H13" s="276"/>
    </row>
    <row r="14" spans="1:8" ht="12.75">
      <c r="A14" s="191"/>
      <c r="B14" s="95"/>
      <c r="C14" s="95"/>
      <c r="D14" s="95"/>
      <c r="E14" s="95"/>
      <c r="F14" s="95"/>
      <c r="G14" s="95"/>
      <c r="H14" s="192"/>
    </row>
    <row r="15" spans="1:8" ht="12.75">
      <c r="A15" s="277" t="s">
        <v>540</v>
      </c>
      <c r="B15" s="278"/>
      <c r="C15" s="278"/>
      <c r="D15" s="278"/>
      <c r="E15" s="278"/>
      <c r="F15" s="278"/>
      <c r="G15" s="278"/>
      <c r="H15" s="279"/>
    </row>
    <row r="16" spans="1:8" ht="12.75">
      <c r="A16" s="277"/>
      <c r="B16" s="278"/>
      <c r="C16" s="278"/>
      <c r="D16" s="278"/>
      <c r="E16" s="278"/>
      <c r="F16" s="278"/>
      <c r="G16" s="278"/>
      <c r="H16" s="279"/>
    </row>
    <row r="17" spans="1:8" ht="12.75">
      <c r="A17" s="191"/>
      <c r="B17" s="95"/>
      <c r="C17" s="95"/>
      <c r="D17" s="95"/>
      <c r="E17" s="95"/>
      <c r="F17" s="95"/>
      <c r="G17" s="95"/>
      <c r="H17" s="192"/>
    </row>
    <row r="18" spans="1:8" ht="13.5" thickBot="1">
      <c r="A18" s="191"/>
      <c r="B18" s="238"/>
      <c r="C18" s="95"/>
      <c r="D18" s="95"/>
      <c r="E18" s="95"/>
      <c r="F18" s="95"/>
      <c r="G18" s="95"/>
      <c r="H18" s="192"/>
    </row>
    <row r="19" spans="1:8" ht="13.5" thickBot="1">
      <c r="A19" s="195" t="s">
        <v>541</v>
      </c>
      <c r="B19" s="196"/>
      <c r="C19" s="239" t="s">
        <v>561</v>
      </c>
      <c r="D19" s="197"/>
      <c r="E19" s="95"/>
      <c r="F19" s="95"/>
      <c r="G19" s="95"/>
      <c r="H19" s="192"/>
    </row>
    <row r="20" spans="1:8" ht="12.75">
      <c r="A20" s="188" t="s">
        <v>542</v>
      </c>
      <c r="B20" s="262"/>
      <c r="C20" s="263"/>
      <c r="D20" s="264"/>
      <c r="E20" s="95"/>
      <c r="F20" s="95"/>
      <c r="G20" s="95"/>
      <c r="H20" s="192"/>
    </row>
    <row r="21" spans="1:8" ht="12.75">
      <c r="A21" s="191" t="s">
        <v>543</v>
      </c>
      <c r="B21" s="265"/>
      <c r="C21" s="266"/>
      <c r="D21" s="267"/>
      <c r="E21" s="95"/>
      <c r="F21" s="95"/>
      <c r="G21" s="95"/>
      <c r="H21" s="192"/>
    </row>
    <row r="22" spans="1:8" ht="12.75">
      <c r="A22" s="191" t="s">
        <v>544</v>
      </c>
      <c r="B22" s="265"/>
      <c r="C22" s="266"/>
      <c r="D22" s="267"/>
      <c r="E22" s="95"/>
      <c r="F22" s="95"/>
      <c r="G22" s="95"/>
      <c r="H22" s="192"/>
    </row>
    <row r="23" spans="1:8" ht="12.75">
      <c r="A23" s="191" t="s">
        <v>545</v>
      </c>
      <c r="B23" s="265"/>
      <c r="C23" s="266"/>
      <c r="D23" s="267"/>
      <c r="E23" s="95"/>
      <c r="F23" s="95"/>
      <c r="G23" s="95"/>
      <c r="H23" s="192"/>
    </row>
    <row r="24" spans="1:8" ht="12.75">
      <c r="A24" s="191" t="s">
        <v>546</v>
      </c>
      <c r="B24" s="265"/>
      <c r="C24" s="266"/>
      <c r="D24" s="267"/>
      <c r="E24" s="95"/>
      <c r="F24" s="95"/>
      <c r="G24" s="95"/>
      <c r="H24" s="192"/>
    </row>
    <row r="25" spans="1:8" ht="12.75">
      <c r="A25" s="191" t="s">
        <v>547</v>
      </c>
      <c r="B25" s="265"/>
      <c r="C25" s="266"/>
      <c r="D25" s="267"/>
      <c r="E25" s="95"/>
      <c r="F25" s="95"/>
      <c r="G25" s="95"/>
      <c r="H25" s="192"/>
    </row>
    <row r="26" spans="1:8" ht="13.5" thickBot="1">
      <c r="A26" s="200" t="s">
        <v>548</v>
      </c>
      <c r="B26" s="284"/>
      <c r="C26" s="285"/>
      <c r="D26" s="286"/>
      <c r="E26" s="95"/>
      <c r="F26" s="95"/>
      <c r="G26" s="95"/>
      <c r="H26" s="192"/>
    </row>
    <row r="27" spans="1:8" ht="13.5" thickBot="1">
      <c r="A27" s="191"/>
      <c r="B27" s="95"/>
      <c r="C27" s="95"/>
      <c r="D27" s="95"/>
      <c r="E27" s="95"/>
      <c r="F27" s="95"/>
      <c r="G27" s="95"/>
      <c r="H27" s="192"/>
    </row>
    <row r="28" spans="1:8" ht="13.5" thickBot="1">
      <c r="A28" s="195" t="s">
        <v>549</v>
      </c>
      <c r="B28" s="196"/>
      <c r="C28" s="196"/>
      <c r="D28" s="197"/>
      <c r="E28" s="95" t="s">
        <v>550</v>
      </c>
      <c r="F28" s="95"/>
      <c r="G28" s="95"/>
      <c r="H28" s="192"/>
    </row>
    <row r="29" spans="1:8" ht="12.75">
      <c r="A29" s="201" t="str">
        <f>A20</f>
        <v>company name</v>
      </c>
      <c r="B29" s="262">
        <f>B20</f>
        <v>0</v>
      </c>
      <c r="C29" s="263"/>
      <c r="D29" s="264"/>
      <c r="E29" s="95" t="s">
        <v>551</v>
      </c>
      <c r="F29" s="95"/>
      <c r="G29" s="95"/>
      <c r="H29" s="192"/>
    </row>
    <row r="30" spans="1:8" ht="12.75">
      <c r="A30" s="202" t="str">
        <f>A22</f>
        <v>Sir name</v>
      </c>
      <c r="B30" s="198">
        <f>B22</f>
        <v>0</v>
      </c>
      <c r="C30" s="136"/>
      <c r="D30" s="199"/>
      <c r="E30" s="95" t="s">
        <v>551</v>
      </c>
      <c r="F30" s="95"/>
      <c r="G30" s="95"/>
      <c r="H30" s="192"/>
    </row>
    <row r="31" spans="1:8" ht="12.75">
      <c r="A31" s="202" t="str">
        <f aca="true" t="shared" si="0" ref="A31:B33">A23</f>
        <v>Adres</v>
      </c>
      <c r="B31" s="265">
        <f t="shared" si="0"/>
        <v>0</v>
      </c>
      <c r="C31" s="266"/>
      <c r="D31" s="267"/>
      <c r="E31" s="95" t="s">
        <v>551</v>
      </c>
      <c r="F31" s="95"/>
      <c r="G31" s="95"/>
      <c r="H31" s="192"/>
    </row>
    <row r="32" spans="1:8" ht="12.75">
      <c r="A32" s="202" t="str">
        <f t="shared" si="0"/>
        <v>Zipcode and place</v>
      </c>
      <c r="B32" s="265">
        <f t="shared" si="0"/>
        <v>0</v>
      </c>
      <c r="C32" s="266"/>
      <c r="D32" s="267"/>
      <c r="E32" s="95" t="s">
        <v>551</v>
      </c>
      <c r="F32" s="95"/>
      <c r="G32" s="95"/>
      <c r="H32" s="192"/>
    </row>
    <row r="33" spans="1:8" ht="13.5" thickBot="1">
      <c r="A33" s="203" t="str">
        <f t="shared" si="0"/>
        <v>Country</v>
      </c>
      <c r="B33" s="287">
        <f t="shared" si="0"/>
        <v>0</v>
      </c>
      <c r="C33" s="288"/>
      <c r="D33" s="289"/>
      <c r="E33" s="95" t="s">
        <v>551</v>
      </c>
      <c r="F33" s="95"/>
      <c r="G33" s="95"/>
      <c r="H33" s="192"/>
    </row>
    <row r="34" spans="1:8" ht="12.75">
      <c r="A34" s="191" t="s">
        <v>552</v>
      </c>
      <c r="B34" s="95"/>
      <c r="C34" s="95"/>
      <c r="D34" s="95"/>
      <c r="E34" s="95"/>
      <c r="F34" s="95"/>
      <c r="G34" s="95"/>
      <c r="H34" s="192"/>
    </row>
    <row r="35" spans="1:8" ht="12.75">
      <c r="A35" s="191"/>
      <c r="B35" s="95"/>
      <c r="C35" s="95"/>
      <c r="D35" s="95"/>
      <c r="E35" s="95"/>
      <c r="F35" s="95"/>
      <c r="G35" s="95"/>
      <c r="H35" s="192"/>
    </row>
    <row r="36" spans="1:8" ht="12.75">
      <c r="A36" s="191" t="s">
        <v>553</v>
      </c>
      <c r="B36" s="95"/>
      <c r="C36" s="95"/>
      <c r="D36" s="95"/>
      <c r="E36" s="95"/>
      <c r="F36" s="95"/>
      <c r="G36" s="95"/>
      <c r="H36" s="192"/>
    </row>
    <row r="37" spans="1:8" ht="12.75">
      <c r="A37" s="191"/>
      <c r="B37" s="95"/>
      <c r="C37" s="95"/>
      <c r="D37" s="95"/>
      <c r="E37" s="95"/>
      <c r="F37" s="95"/>
      <c r="G37" s="95"/>
      <c r="H37" s="192"/>
    </row>
    <row r="38" spans="1:8" ht="12.75">
      <c r="A38" s="191"/>
      <c r="B38" s="95"/>
      <c r="C38" s="95"/>
      <c r="D38" s="95"/>
      <c r="E38" s="95"/>
      <c r="F38" s="95"/>
      <c r="G38" s="95"/>
      <c r="H38" s="192"/>
    </row>
    <row r="39" spans="1:8" ht="12.75">
      <c r="A39" s="191" t="s">
        <v>554</v>
      </c>
      <c r="B39" s="95"/>
      <c r="C39" s="95"/>
      <c r="D39" s="95"/>
      <c r="E39" s="95"/>
      <c r="F39" s="95"/>
      <c r="G39" s="95"/>
      <c r="H39" s="192"/>
    </row>
    <row r="40" spans="1:8" ht="12.75">
      <c r="A40" s="191"/>
      <c r="B40" s="95"/>
      <c r="C40" s="95"/>
      <c r="D40" s="95"/>
      <c r="E40" s="95"/>
      <c r="F40" s="95"/>
      <c r="G40" s="95"/>
      <c r="H40" s="192"/>
    </row>
    <row r="41" spans="1:8" ht="12.75">
      <c r="A41" s="283" t="s">
        <v>179</v>
      </c>
      <c r="B41" s="281"/>
      <c r="C41" s="281"/>
      <c r="D41" s="95"/>
      <c r="E41" s="280"/>
      <c r="F41" s="281"/>
      <c r="G41" s="281"/>
      <c r="H41" s="282"/>
    </row>
    <row r="42" spans="1:8" ht="12.75">
      <c r="A42" s="283" t="s">
        <v>182</v>
      </c>
      <c r="B42" s="281"/>
      <c r="C42" s="281"/>
      <c r="D42" s="95"/>
      <c r="E42" s="280"/>
      <c r="F42" s="281"/>
      <c r="G42" s="281"/>
      <c r="H42" s="282"/>
    </row>
    <row r="43" spans="1:8" ht="12.75">
      <c r="A43" s="283" t="s">
        <v>185</v>
      </c>
      <c r="B43" s="281"/>
      <c r="C43" s="281"/>
      <c r="D43" s="95"/>
      <c r="E43" s="205"/>
      <c r="F43" s="207"/>
      <c r="G43" s="207"/>
      <c r="H43" s="208"/>
    </row>
    <row r="44" spans="1:8" ht="12.75">
      <c r="A44" s="283" t="s">
        <v>188</v>
      </c>
      <c r="B44" s="281"/>
      <c r="C44" s="281"/>
      <c r="D44" s="95"/>
      <c r="E44" s="207"/>
      <c r="F44" s="207"/>
      <c r="G44" s="207"/>
      <c r="H44" s="208"/>
    </row>
    <row r="45" spans="1:8" ht="13.5" customHeight="1">
      <c r="A45" s="209"/>
      <c r="B45" s="95"/>
      <c r="C45" s="95"/>
      <c r="D45" s="95"/>
      <c r="E45" s="207"/>
      <c r="F45" s="207"/>
      <c r="G45" s="207"/>
      <c r="H45" s="208"/>
    </row>
    <row r="46" spans="1:8" ht="12.75">
      <c r="A46" s="210" t="s">
        <v>555</v>
      </c>
      <c r="B46" s="95"/>
      <c r="C46" s="95"/>
      <c r="D46" s="95"/>
      <c r="E46" s="207"/>
      <c r="F46" s="207"/>
      <c r="G46" s="207"/>
      <c r="H46" s="208"/>
    </row>
    <row r="47" spans="1:8" ht="12.75">
      <c r="A47" s="210" t="s">
        <v>556</v>
      </c>
      <c r="B47" s="95"/>
      <c r="C47" s="95"/>
      <c r="D47" s="95"/>
      <c r="E47" s="207"/>
      <c r="F47" s="207"/>
      <c r="G47" s="207"/>
      <c r="H47" s="208"/>
    </row>
    <row r="48" spans="1:8" ht="12.75">
      <c r="A48" s="209"/>
      <c r="B48" s="95"/>
      <c r="C48" s="95"/>
      <c r="D48" s="95"/>
      <c r="E48" s="207"/>
      <c r="F48" s="207"/>
      <c r="G48" s="207"/>
      <c r="H48" s="208"/>
    </row>
    <row r="49" spans="1:8" ht="12.75">
      <c r="A49" s="283" t="s">
        <v>180</v>
      </c>
      <c r="B49" s="281"/>
      <c r="C49" s="281"/>
      <c r="D49" s="95"/>
      <c r="E49" s="95"/>
      <c r="F49" s="95"/>
      <c r="G49" s="95"/>
      <c r="H49" s="192"/>
    </row>
    <row r="50" spans="1:8" ht="12.75">
      <c r="A50" s="283" t="s">
        <v>183</v>
      </c>
      <c r="B50" s="281"/>
      <c r="C50" s="281"/>
      <c r="D50" s="95"/>
      <c r="E50" s="95"/>
      <c r="F50" s="95"/>
      <c r="G50" s="95"/>
      <c r="H50" s="192"/>
    </row>
    <row r="51" spans="1:8" ht="12.75">
      <c r="A51" s="283" t="s">
        <v>186</v>
      </c>
      <c r="B51" s="281"/>
      <c r="C51" s="281"/>
      <c r="D51" s="95"/>
      <c r="E51" s="95"/>
      <c r="F51" s="95"/>
      <c r="G51" s="95"/>
      <c r="H51" s="192"/>
    </row>
    <row r="52" spans="1:8" ht="12.75">
      <c r="A52" s="283" t="s">
        <v>189</v>
      </c>
      <c r="B52" s="281"/>
      <c r="C52" s="281"/>
      <c r="D52" s="95"/>
      <c r="E52" s="95"/>
      <c r="F52" s="95"/>
      <c r="G52" s="95"/>
      <c r="H52" s="192"/>
    </row>
    <row r="53" spans="1:8" ht="12.75">
      <c r="A53" s="283" t="s">
        <v>557</v>
      </c>
      <c r="B53" s="281"/>
      <c r="C53" s="281"/>
      <c r="D53" s="95"/>
      <c r="E53" s="95"/>
      <c r="F53" s="95"/>
      <c r="G53" s="95"/>
      <c r="H53" s="192"/>
    </row>
    <row r="54" spans="1:8" ht="12.75">
      <c r="A54" s="283" t="s">
        <v>558</v>
      </c>
      <c r="B54" s="281"/>
      <c r="C54" s="281"/>
      <c r="D54" s="281"/>
      <c r="E54" s="95"/>
      <c r="F54" s="95"/>
      <c r="G54" s="95"/>
      <c r="H54" s="192"/>
    </row>
    <row r="55" spans="1:8" ht="13.5" thickBot="1">
      <c r="A55" s="211"/>
      <c r="B55" s="212"/>
      <c r="C55" s="212"/>
      <c r="D55" s="212"/>
      <c r="E55" s="212"/>
      <c r="F55" s="212"/>
      <c r="G55" s="212"/>
      <c r="H55" s="213"/>
    </row>
    <row r="56" ht="12.75">
      <c r="A56" s="214"/>
    </row>
    <row r="57" ht="12.75">
      <c r="A57" s="214"/>
    </row>
    <row r="58" ht="12.75">
      <c r="A58" s="214"/>
    </row>
    <row r="59" ht="12.75">
      <c r="A59" s="214"/>
    </row>
    <row r="60" ht="12.75">
      <c r="A60" s="215"/>
    </row>
    <row r="61" ht="12.75">
      <c r="A61" s="215"/>
    </row>
    <row r="62" ht="12.75">
      <c r="A62" s="215"/>
    </row>
    <row r="63" ht="12.75">
      <c r="A63" s="214"/>
    </row>
    <row r="64" ht="12.75">
      <c r="A64" s="214"/>
    </row>
    <row r="65" ht="12.75">
      <c r="A65" s="214"/>
    </row>
    <row r="66" ht="12.75">
      <c r="A66" s="214"/>
    </row>
  </sheetData>
  <sheetProtection/>
  <mergeCells count="27">
    <mergeCell ref="A54:D54"/>
    <mergeCell ref="A43:C43"/>
    <mergeCell ref="A44:C44"/>
    <mergeCell ref="A49:C49"/>
    <mergeCell ref="A50:C50"/>
    <mergeCell ref="A51:C51"/>
    <mergeCell ref="A52:C52"/>
    <mergeCell ref="B32:D32"/>
    <mergeCell ref="B33:D33"/>
    <mergeCell ref="A41:C41"/>
    <mergeCell ref="A53:C53"/>
    <mergeCell ref="E41:H41"/>
    <mergeCell ref="A42:C42"/>
    <mergeCell ref="E42:H42"/>
    <mergeCell ref="B22:D22"/>
    <mergeCell ref="B23:D23"/>
    <mergeCell ref="B24:D24"/>
    <mergeCell ref="B25:D25"/>
    <mergeCell ref="B26:D26"/>
    <mergeCell ref="B29:D29"/>
    <mergeCell ref="B31:D31"/>
    <mergeCell ref="B20:D20"/>
    <mergeCell ref="B21:D21"/>
    <mergeCell ref="A7:H7"/>
    <mergeCell ref="A9:H10"/>
    <mergeCell ref="A12:H13"/>
    <mergeCell ref="A15:H16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0"/>
  <sheetViews>
    <sheetView zoomScalePageLayoutView="0" workbookViewId="0" topLeftCell="A1">
      <selection activeCell="A69" sqref="A69"/>
    </sheetView>
  </sheetViews>
  <sheetFormatPr defaultColWidth="12.7109375" defaultRowHeight="12.75"/>
  <cols>
    <col min="1" max="1" width="7.28125" style="0" customWidth="1"/>
    <col min="2" max="2" width="7.140625" style="0" customWidth="1"/>
    <col min="3" max="3" width="36.57421875" style="0" customWidth="1"/>
    <col min="4" max="4" width="12.7109375" style="0" hidden="1" customWidth="1"/>
    <col min="5" max="5" width="10.28125" style="0" customWidth="1"/>
    <col min="6" max="6" width="15.7109375" style="0" customWidth="1"/>
    <col min="7" max="7" width="12.7109375" style="0" customWidth="1"/>
  </cols>
  <sheetData>
    <row r="1" spans="6:23" ht="12.75">
      <c r="F1" s="109"/>
      <c r="W1" s="261">
        <v>1.04</v>
      </c>
    </row>
    <row r="2" ht="12.75">
      <c r="F2" s="109"/>
    </row>
    <row r="3" spans="1:7" ht="13.5" thickBot="1">
      <c r="A3" s="1"/>
      <c r="B3" s="1"/>
      <c r="C3" s="110">
        <f>'customer info'!B29:D29</f>
        <v>0</v>
      </c>
      <c r="D3" s="2"/>
      <c r="E3" s="2"/>
      <c r="F3" s="3"/>
      <c r="G3" s="1"/>
    </row>
    <row r="4" spans="1:7" ht="13.5" thickBot="1">
      <c r="A4" s="51" t="s">
        <v>0</v>
      </c>
      <c r="B4" s="52" t="s">
        <v>1</v>
      </c>
      <c r="C4" s="52" t="s">
        <v>2</v>
      </c>
      <c r="E4" s="52" t="s">
        <v>3</v>
      </c>
      <c r="F4" s="53" t="s">
        <v>4</v>
      </c>
      <c r="G4" s="54" t="s">
        <v>290</v>
      </c>
    </row>
    <row r="5" spans="1:7" ht="12.75">
      <c r="A5" s="176"/>
      <c r="B5" s="177" t="s">
        <v>291</v>
      </c>
      <c r="C5" s="178" t="s">
        <v>292</v>
      </c>
      <c r="D5" s="179">
        <v>65.97</v>
      </c>
      <c r="E5" s="180">
        <f>D5*$W$1</f>
        <v>68.6088</v>
      </c>
      <c r="F5" s="181">
        <f>E5*1.19</f>
        <v>81.644472</v>
      </c>
      <c r="G5" s="182">
        <f aca="true" t="shared" si="0" ref="G5:G46">F5*A5</f>
        <v>0</v>
      </c>
    </row>
    <row r="6" spans="1:7" ht="12.75">
      <c r="A6" s="120"/>
      <c r="B6" s="121" t="s">
        <v>293</v>
      </c>
      <c r="C6" s="122" t="s">
        <v>294</v>
      </c>
      <c r="D6" s="117">
        <v>121.01</v>
      </c>
      <c r="E6" s="183">
        <f>D6*$W$1</f>
        <v>125.85040000000001</v>
      </c>
      <c r="F6" s="184">
        <f>E6*1.19</f>
        <v>149.761976</v>
      </c>
      <c r="G6" s="119">
        <f t="shared" si="0"/>
        <v>0</v>
      </c>
    </row>
    <row r="7" spans="1:7" ht="12.75">
      <c r="A7" s="120"/>
      <c r="B7" s="121" t="s">
        <v>295</v>
      </c>
      <c r="C7" s="122" t="s">
        <v>296</v>
      </c>
      <c r="D7" s="117">
        <v>65.97</v>
      </c>
      <c r="E7" s="183">
        <f aca="true" t="shared" si="1" ref="E7:E46">D7*$W$1</f>
        <v>68.6088</v>
      </c>
      <c r="F7" s="184">
        <f aca="true" t="shared" si="2" ref="F7:F46">E7*1.19</f>
        <v>81.644472</v>
      </c>
      <c r="G7" s="119">
        <f t="shared" si="0"/>
        <v>0</v>
      </c>
    </row>
    <row r="8" spans="1:7" ht="12.75">
      <c r="A8" s="120"/>
      <c r="B8" s="121" t="s">
        <v>297</v>
      </c>
      <c r="C8" s="122" t="s">
        <v>298</v>
      </c>
      <c r="D8" s="117">
        <v>24.97</v>
      </c>
      <c r="E8" s="183">
        <f t="shared" si="1"/>
        <v>25.968799999999998</v>
      </c>
      <c r="F8" s="184">
        <f t="shared" si="2"/>
        <v>30.902871999999995</v>
      </c>
      <c r="G8" s="119">
        <f t="shared" si="0"/>
        <v>0</v>
      </c>
    </row>
    <row r="9" spans="1:7" ht="24">
      <c r="A9" s="120"/>
      <c r="B9" s="121" t="s">
        <v>299</v>
      </c>
      <c r="C9" s="122" t="s">
        <v>300</v>
      </c>
      <c r="D9" s="117">
        <v>66.81</v>
      </c>
      <c r="E9" s="183">
        <f t="shared" si="1"/>
        <v>69.4824</v>
      </c>
      <c r="F9" s="184">
        <f t="shared" si="2"/>
        <v>82.684056</v>
      </c>
      <c r="G9" s="119">
        <f t="shared" si="0"/>
        <v>0</v>
      </c>
    </row>
    <row r="10" spans="1:7" ht="12.75">
      <c r="A10" s="120"/>
      <c r="B10" s="121" t="s">
        <v>301</v>
      </c>
      <c r="C10" s="122" t="s">
        <v>302</v>
      </c>
      <c r="D10" s="117">
        <v>24.79</v>
      </c>
      <c r="E10" s="183">
        <f t="shared" si="1"/>
        <v>25.7816</v>
      </c>
      <c r="F10" s="184">
        <f t="shared" si="2"/>
        <v>30.680104</v>
      </c>
      <c r="G10" s="119">
        <f t="shared" si="0"/>
        <v>0</v>
      </c>
    </row>
    <row r="11" spans="1:7" ht="12.75">
      <c r="A11" s="120"/>
      <c r="B11" s="121" t="s">
        <v>303</v>
      </c>
      <c r="C11" s="122" t="s">
        <v>304</v>
      </c>
      <c r="D11" s="117">
        <v>24.79</v>
      </c>
      <c r="E11" s="183">
        <f t="shared" si="1"/>
        <v>25.7816</v>
      </c>
      <c r="F11" s="184">
        <f t="shared" si="2"/>
        <v>30.680104</v>
      </c>
      <c r="G11" s="119">
        <f t="shared" si="0"/>
        <v>0</v>
      </c>
    </row>
    <row r="12" spans="1:7" ht="12.75">
      <c r="A12" s="120"/>
      <c r="B12" s="121" t="s">
        <v>305</v>
      </c>
      <c r="C12" s="122" t="s">
        <v>306</v>
      </c>
      <c r="D12" s="117">
        <v>9.24</v>
      </c>
      <c r="E12" s="183">
        <f t="shared" si="1"/>
        <v>9.6096</v>
      </c>
      <c r="F12" s="184">
        <f t="shared" si="2"/>
        <v>11.435424</v>
      </c>
      <c r="G12" s="119">
        <f t="shared" si="0"/>
        <v>0</v>
      </c>
    </row>
    <row r="13" spans="1:7" ht="12.75">
      <c r="A13" s="120"/>
      <c r="B13" s="121" t="s">
        <v>307</v>
      </c>
      <c r="C13" s="122" t="s">
        <v>308</v>
      </c>
      <c r="D13" s="117">
        <v>9.24</v>
      </c>
      <c r="E13" s="183">
        <f t="shared" si="1"/>
        <v>9.6096</v>
      </c>
      <c r="F13" s="184">
        <f t="shared" si="2"/>
        <v>11.435424</v>
      </c>
      <c r="G13" s="119">
        <f t="shared" si="0"/>
        <v>0</v>
      </c>
    </row>
    <row r="14" spans="1:7" ht="12.75">
      <c r="A14" s="120"/>
      <c r="B14" s="121" t="s">
        <v>309</v>
      </c>
      <c r="C14" s="122" t="s">
        <v>310</v>
      </c>
      <c r="D14" s="117">
        <v>47.48</v>
      </c>
      <c r="E14" s="183">
        <f t="shared" si="1"/>
        <v>49.3792</v>
      </c>
      <c r="F14" s="184">
        <f t="shared" si="2"/>
        <v>58.761247999999995</v>
      </c>
      <c r="G14" s="119">
        <f t="shared" si="0"/>
        <v>0</v>
      </c>
    </row>
    <row r="15" spans="1:7" ht="24">
      <c r="A15" s="120"/>
      <c r="B15" s="121" t="s">
        <v>311</v>
      </c>
      <c r="C15" s="122" t="s">
        <v>312</v>
      </c>
      <c r="D15" s="117">
        <v>47.84</v>
      </c>
      <c r="E15" s="183">
        <f t="shared" si="1"/>
        <v>49.753600000000006</v>
      </c>
      <c r="F15" s="184">
        <f t="shared" si="2"/>
        <v>59.206784000000006</v>
      </c>
      <c r="G15" s="119">
        <f t="shared" si="0"/>
        <v>0</v>
      </c>
    </row>
    <row r="16" spans="1:7" ht="12.75">
      <c r="A16" s="120"/>
      <c r="B16" s="121" t="s">
        <v>313</v>
      </c>
      <c r="C16" s="122" t="s">
        <v>314</v>
      </c>
      <c r="D16" s="117">
        <v>56.72</v>
      </c>
      <c r="E16" s="183">
        <f t="shared" si="1"/>
        <v>58.9888</v>
      </c>
      <c r="F16" s="184">
        <f t="shared" si="2"/>
        <v>70.19667199999999</v>
      </c>
      <c r="G16" s="119">
        <f t="shared" si="0"/>
        <v>0</v>
      </c>
    </row>
    <row r="17" spans="1:7" ht="12.75">
      <c r="A17" s="120"/>
      <c r="B17" s="121" t="s">
        <v>315</v>
      </c>
      <c r="C17" s="122" t="s">
        <v>316</v>
      </c>
      <c r="D17" s="117">
        <v>56.72</v>
      </c>
      <c r="E17" s="183">
        <f t="shared" si="1"/>
        <v>58.9888</v>
      </c>
      <c r="F17" s="184">
        <f t="shared" si="2"/>
        <v>70.19667199999999</v>
      </c>
      <c r="G17" s="119">
        <f t="shared" si="0"/>
        <v>0</v>
      </c>
    </row>
    <row r="18" spans="1:7" ht="12.75">
      <c r="A18" s="120"/>
      <c r="B18" s="121" t="s">
        <v>317</v>
      </c>
      <c r="C18" s="122" t="s">
        <v>318</v>
      </c>
      <c r="D18" s="117">
        <v>37.82</v>
      </c>
      <c r="E18" s="183">
        <f t="shared" si="1"/>
        <v>39.3328</v>
      </c>
      <c r="F18" s="184">
        <f t="shared" si="2"/>
        <v>46.806031999999995</v>
      </c>
      <c r="G18" s="119">
        <f t="shared" si="0"/>
        <v>0</v>
      </c>
    </row>
    <row r="19" spans="1:7" ht="12.75">
      <c r="A19" s="120"/>
      <c r="B19" s="121" t="s">
        <v>319</v>
      </c>
      <c r="C19" s="122" t="s">
        <v>320</v>
      </c>
      <c r="D19" s="117">
        <v>37.82</v>
      </c>
      <c r="E19" s="183">
        <f t="shared" si="1"/>
        <v>39.3328</v>
      </c>
      <c r="F19" s="184">
        <f t="shared" si="2"/>
        <v>46.806031999999995</v>
      </c>
      <c r="G19" s="119">
        <f t="shared" si="0"/>
        <v>0</v>
      </c>
    </row>
    <row r="20" spans="1:7" ht="24">
      <c r="A20" s="120"/>
      <c r="B20" s="121" t="s">
        <v>321</v>
      </c>
      <c r="C20" s="122" t="s">
        <v>322</v>
      </c>
      <c r="D20" s="117">
        <v>39.08</v>
      </c>
      <c r="E20" s="183">
        <f t="shared" si="1"/>
        <v>40.6432</v>
      </c>
      <c r="F20" s="184">
        <f t="shared" si="2"/>
        <v>48.365407999999995</v>
      </c>
      <c r="G20" s="119">
        <f t="shared" si="0"/>
        <v>0</v>
      </c>
    </row>
    <row r="21" spans="1:7" ht="24">
      <c r="A21" s="120"/>
      <c r="B21" s="121" t="s">
        <v>323</v>
      </c>
      <c r="C21" s="122" t="s">
        <v>324</v>
      </c>
      <c r="D21" s="117">
        <v>39.08</v>
      </c>
      <c r="E21" s="183">
        <f t="shared" si="1"/>
        <v>40.6432</v>
      </c>
      <c r="F21" s="184">
        <f t="shared" si="2"/>
        <v>48.365407999999995</v>
      </c>
      <c r="G21" s="119">
        <f t="shared" si="0"/>
        <v>0</v>
      </c>
    </row>
    <row r="22" spans="1:7" ht="24">
      <c r="A22" s="120"/>
      <c r="B22" s="121" t="s">
        <v>325</v>
      </c>
      <c r="C22" s="122" t="s">
        <v>326</v>
      </c>
      <c r="D22" s="117">
        <v>121.01</v>
      </c>
      <c r="E22" s="183">
        <f t="shared" si="1"/>
        <v>125.85040000000001</v>
      </c>
      <c r="F22" s="184">
        <f t="shared" si="2"/>
        <v>149.761976</v>
      </c>
      <c r="G22" s="119">
        <f t="shared" si="0"/>
        <v>0</v>
      </c>
    </row>
    <row r="23" spans="1:7" ht="24">
      <c r="A23" s="120"/>
      <c r="B23" s="121" t="s">
        <v>327</v>
      </c>
      <c r="C23" s="122" t="s">
        <v>328</v>
      </c>
      <c r="D23" s="117">
        <v>121.01</v>
      </c>
      <c r="E23" s="183">
        <f t="shared" si="1"/>
        <v>125.85040000000001</v>
      </c>
      <c r="F23" s="184">
        <f t="shared" si="2"/>
        <v>149.761976</v>
      </c>
      <c r="G23" s="119">
        <f t="shared" si="0"/>
        <v>0</v>
      </c>
    </row>
    <row r="24" spans="1:7" ht="24">
      <c r="A24" s="120"/>
      <c r="B24" s="121" t="s">
        <v>329</v>
      </c>
      <c r="C24" s="122" t="s">
        <v>330</v>
      </c>
      <c r="D24" s="117">
        <v>188.66</v>
      </c>
      <c r="E24" s="183">
        <f t="shared" si="1"/>
        <v>196.2064</v>
      </c>
      <c r="F24" s="184">
        <f t="shared" si="2"/>
        <v>233.485616</v>
      </c>
      <c r="G24" s="119">
        <f t="shared" si="0"/>
        <v>0</v>
      </c>
    </row>
    <row r="25" spans="1:7" ht="24">
      <c r="A25" s="120"/>
      <c r="B25" s="121" t="s">
        <v>331</v>
      </c>
      <c r="C25" s="122" t="s">
        <v>332</v>
      </c>
      <c r="D25" s="117">
        <v>188.66</v>
      </c>
      <c r="E25" s="183">
        <f t="shared" si="1"/>
        <v>196.2064</v>
      </c>
      <c r="F25" s="184">
        <f t="shared" si="2"/>
        <v>233.485616</v>
      </c>
      <c r="G25" s="119">
        <f t="shared" si="0"/>
        <v>0</v>
      </c>
    </row>
    <row r="26" spans="1:7" ht="24">
      <c r="A26" s="120"/>
      <c r="B26" s="121" t="s">
        <v>333</v>
      </c>
      <c r="C26" s="122" t="s">
        <v>334</v>
      </c>
      <c r="D26" s="117">
        <v>145.8</v>
      </c>
      <c r="E26" s="183">
        <f t="shared" si="1"/>
        <v>151.632</v>
      </c>
      <c r="F26" s="184">
        <f t="shared" si="2"/>
        <v>180.44208</v>
      </c>
      <c r="G26" s="119">
        <f t="shared" si="0"/>
        <v>0</v>
      </c>
    </row>
    <row r="27" spans="1:7" ht="24">
      <c r="A27" s="120"/>
      <c r="B27" s="121" t="s">
        <v>335</v>
      </c>
      <c r="C27" s="122" t="s">
        <v>336</v>
      </c>
      <c r="D27" s="117">
        <v>145.8</v>
      </c>
      <c r="E27" s="183">
        <f t="shared" si="1"/>
        <v>151.632</v>
      </c>
      <c r="F27" s="184">
        <f t="shared" si="2"/>
        <v>180.44208</v>
      </c>
      <c r="G27" s="119">
        <f t="shared" si="0"/>
        <v>0</v>
      </c>
    </row>
    <row r="28" spans="1:7" ht="24">
      <c r="A28" s="120"/>
      <c r="B28" s="121" t="s">
        <v>337</v>
      </c>
      <c r="C28" s="122" t="s">
        <v>338</v>
      </c>
      <c r="D28" s="117">
        <v>14.71</v>
      </c>
      <c r="E28" s="183">
        <f t="shared" si="1"/>
        <v>15.2984</v>
      </c>
      <c r="F28" s="184">
        <f t="shared" si="2"/>
        <v>18.205096</v>
      </c>
      <c r="G28" s="119">
        <f t="shared" si="0"/>
        <v>0</v>
      </c>
    </row>
    <row r="29" spans="1:7" ht="12.75">
      <c r="A29" s="120"/>
      <c r="B29" s="121" t="s">
        <v>339</v>
      </c>
      <c r="C29" s="122" t="s">
        <v>340</v>
      </c>
      <c r="D29" s="117">
        <v>83.61</v>
      </c>
      <c r="E29" s="183">
        <f t="shared" si="1"/>
        <v>86.9544</v>
      </c>
      <c r="F29" s="184">
        <f t="shared" si="2"/>
        <v>103.475736</v>
      </c>
      <c r="G29" s="119">
        <f t="shared" si="0"/>
        <v>0</v>
      </c>
    </row>
    <row r="30" spans="1:7" ht="12.75">
      <c r="A30" s="120"/>
      <c r="B30" s="121" t="s">
        <v>341</v>
      </c>
      <c r="C30" s="122" t="s">
        <v>342</v>
      </c>
      <c r="D30" s="117">
        <v>83.61</v>
      </c>
      <c r="E30" s="183">
        <f t="shared" si="1"/>
        <v>86.9544</v>
      </c>
      <c r="F30" s="184">
        <f t="shared" si="2"/>
        <v>103.475736</v>
      </c>
      <c r="G30" s="119">
        <f t="shared" si="0"/>
        <v>0</v>
      </c>
    </row>
    <row r="31" spans="1:7" ht="12.75">
      <c r="A31" s="120"/>
      <c r="B31" s="121" t="s">
        <v>343</v>
      </c>
      <c r="C31" s="122" t="s">
        <v>344</v>
      </c>
      <c r="D31" s="117">
        <v>18.91</v>
      </c>
      <c r="E31" s="183">
        <f t="shared" si="1"/>
        <v>19.6664</v>
      </c>
      <c r="F31" s="184">
        <f t="shared" si="2"/>
        <v>23.403015999999997</v>
      </c>
      <c r="G31" s="119">
        <f t="shared" si="0"/>
        <v>0</v>
      </c>
    </row>
    <row r="32" spans="1:7" ht="12.75">
      <c r="A32" s="120"/>
      <c r="B32" s="121" t="s">
        <v>345</v>
      </c>
      <c r="C32" s="122" t="s">
        <v>346</v>
      </c>
      <c r="D32" s="117">
        <v>18.91</v>
      </c>
      <c r="E32" s="183">
        <f t="shared" si="1"/>
        <v>19.6664</v>
      </c>
      <c r="F32" s="184">
        <f t="shared" si="2"/>
        <v>23.403015999999997</v>
      </c>
      <c r="G32" s="119">
        <f t="shared" si="0"/>
        <v>0</v>
      </c>
    </row>
    <row r="33" spans="1:7" ht="12.75">
      <c r="A33" s="120"/>
      <c r="B33" s="121" t="s">
        <v>347</v>
      </c>
      <c r="C33" s="122" t="s">
        <v>348</v>
      </c>
      <c r="D33" s="117">
        <v>18.91</v>
      </c>
      <c r="E33" s="183">
        <f t="shared" si="1"/>
        <v>19.6664</v>
      </c>
      <c r="F33" s="184">
        <f t="shared" si="2"/>
        <v>23.403015999999997</v>
      </c>
      <c r="G33" s="119">
        <f t="shared" si="0"/>
        <v>0</v>
      </c>
    </row>
    <row r="34" spans="1:7" ht="12.75">
      <c r="A34" s="120"/>
      <c r="B34" s="121" t="s">
        <v>349</v>
      </c>
      <c r="C34" s="122" t="s">
        <v>350</v>
      </c>
      <c r="D34" s="117">
        <v>18.91</v>
      </c>
      <c r="E34" s="183">
        <f t="shared" si="1"/>
        <v>19.6664</v>
      </c>
      <c r="F34" s="184">
        <f t="shared" si="2"/>
        <v>23.403015999999997</v>
      </c>
      <c r="G34" s="119">
        <f t="shared" si="0"/>
        <v>0</v>
      </c>
    </row>
    <row r="35" spans="1:7" ht="12.75">
      <c r="A35" s="120"/>
      <c r="B35" s="121" t="s">
        <v>351</v>
      </c>
      <c r="C35" s="185" t="s">
        <v>352</v>
      </c>
      <c r="D35" s="117">
        <v>60.92</v>
      </c>
      <c r="E35" s="183">
        <f t="shared" si="1"/>
        <v>63.35680000000001</v>
      </c>
      <c r="F35" s="184">
        <f t="shared" si="2"/>
        <v>75.394592</v>
      </c>
      <c r="G35" s="119">
        <f t="shared" si="0"/>
        <v>0</v>
      </c>
    </row>
    <row r="36" spans="1:7" ht="12.75">
      <c r="A36" s="120"/>
      <c r="B36" s="121" t="s">
        <v>353</v>
      </c>
      <c r="C36" s="185" t="s">
        <v>354</v>
      </c>
      <c r="D36" s="117">
        <v>60.92</v>
      </c>
      <c r="E36" s="183">
        <f t="shared" si="1"/>
        <v>63.35680000000001</v>
      </c>
      <c r="F36" s="184">
        <f t="shared" si="2"/>
        <v>75.394592</v>
      </c>
      <c r="G36" s="119">
        <f t="shared" si="0"/>
        <v>0</v>
      </c>
    </row>
    <row r="37" spans="1:7" ht="12.75">
      <c r="A37" s="120"/>
      <c r="B37" s="121" t="s">
        <v>355</v>
      </c>
      <c r="C37" s="122" t="s">
        <v>356</v>
      </c>
      <c r="D37" s="117">
        <v>18.07</v>
      </c>
      <c r="E37" s="183">
        <f t="shared" si="1"/>
        <v>18.7928</v>
      </c>
      <c r="F37" s="184">
        <f t="shared" si="2"/>
        <v>22.363432</v>
      </c>
      <c r="G37" s="119">
        <f t="shared" si="0"/>
        <v>0</v>
      </c>
    </row>
    <row r="38" spans="1:7" ht="12.75">
      <c r="A38" s="120"/>
      <c r="B38" s="121" t="s">
        <v>357</v>
      </c>
      <c r="C38" s="122" t="s">
        <v>358</v>
      </c>
      <c r="D38" s="117">
        <v>18.07</v>
      </c>
      <c r="E38" s="183">
        <f t="shared" si="1"/>
        <v>18.7928</v>
      </c>
      <c r="F38" s="184">
        <f t="shared" si="2"/>
        <v>22.363432</v>
      </c>
      <c r="G38" s="119">
        <f t="shared" si="0"/>
        <v>0</v>
      </c>
    </row>
    <row r="39" spans="1:7" ht="12.75">
      <c r="A39" s="120"/>
      <c r="B39" s="121" t="s">
        <v>359</v>
      </c>
      <c r="C39" s="122" t="s">
        <v>360</v>
      </c>
      <c r="D39" s="117">
        <v>18.07</v>
      </c>
      <c r="E39" s="183">
        <f t="shared" si="1"/>
        <v>18.7928</v>
      </c>
      <c r="F39" s="184">
        <f t="shared" si="2"/>
        <v>22.363432</v>
      </c>
      <c r="G39" s="119">
        <f t="shared" si="0"/>
        <v>0</v>
      </c>
    </row>
    <row r="40" spans="1:7" ht="12.75">
      <c r="A40" s="120"/>
      <c r="B40" s="121" t="s">
        <v>361</v>
      </c>
      <c r="C40" s="122" t="s">
        <v>362</v>
      </c>
      <c r="D40" s="117">
        <v>18.07</v>
      </c>
      <c r="E40" s="183">
        <f t="shared" si="1"/>
        <v>18.7928</v>
      </c>
      <c r="F40" s="184">
        <f t="shared" si="2"/>
        <v>22.363432</v>
      </c>
      <c r="G40" s="119">
        <f t="shared" si="0"/>
        <v>0</v>
      </c>
    </row>
    <row r="41" spans="1:7" ht="12.75">
      <c r="A41" s="120"/>
      <c r="B41" s="121" t="s">
        <v>363</v>
      </c>
      <c r="C41" s="122" t="s">
        <v>364</v>
      </c>
      <c r="D41" s="117">
        <v>41.6</v>
      </c>
      <c r="E41" s="183">
        <f t="shared" si="1"/>
        <v>43.264</v>
      </c>
      <c r="F41" s="184">
        <f t="shared" si="2"/>
        <v>51.48416</v>
      </c>
      <c r="G41" s="119">
        <f t="shared" si="0"/>
        <v>0</v>
      </c>
    </row>
    <row r="42" spans="1:7" ht="12.75">
      <c r="A42" s="120"/>
      <c r="B42" s="121" t="s">
        <v>365</v>
      </c>
      <c r="C42" s="122" t="s">
        <v>366</v>
      </c>
      <c r="D42" s="117">
        <v>41.6</v>
      </c>
      <c r="E42" s="183">
        <f t="shared" si="1"/>
        <v>43.264</v>
      </c>
      <c r="F42" s="184">
        <f t="shared" si="2"/>
        <v>51.48416</v>
      </c>
      <c r="G42" s="119">
        <f t="shared" si="0"/>
        <v>0</v>
      </c>
    </row>
    <row r="43" spans="1:7" ht="12.75">
      <c r="A43" s="120"/>
      <c r="B43" s="121" t="s">
        <v>367</v>
      </c>
      <c r="C43" s="122" t="s">
        <v>368</v>
      </c>
      <c r="D43" s="117">
        <v>41.6</v>
      </c>
      <c r="E43" s="183">
        <f t="shared" si="1"/>
        <v>43.264</v>
      </c>
      <c r="F43" s="184">
        <f t="shared" si="2"/>
        <v>51.48416</v>
      </c>
      <c r="G43" s="119">
        <f t="shared" si="0"/>
        <v>0</v>
      </c>
    </row>
    <row r="44" spans="1:7" ht="12.75">
      <c r="A44" s="120"/>
      <c r="B44" s="121" t="s">
        <v>369</v>
      </c>
      <c r="C44" s="122" t="s">
        <v>370</v>
      </c>
      <c r="D44" s="117">
        <v>41.6</v>
      </c>
      <c r="E44" s="183">
        <f t="shared" si="1"/>
        <v>43.264</v>
      </c>
      <c r="F44" s="184">
        <f t="shared" si="2"/>
        <v>51.48416</v>
      </c>
      <c r="G44" s="119">
        <f t="shared" si="0"/>
        <v>0</v>
      </c>
    </row>
    <row r="45" spans="1:7" ht="12.75">
      <c r="A45" s="120"/>
      <c r="B45" s="121" t="s">
        <v>371</v>
      </c>
      <c r="C45" s="122" t="s">
        <v>372</v>
      </c>
      <c r="D45" s="117">
        <v>65.13</v>
      </c>
      <c r="E45" s="183">
        <f t="shared" si="1"/>
        <v>67.73519999999999</v>
      </c>
      <c r="F45" s="184">
        <f t="shared" si="2"/>
        <v>80.60488799999999</v>
      </c>
      <c r="G45" s="119">
        <f t="shared" si="0"/>
        <v>0</v>
      </c>
    </row>
    <row r="46" spans="1:7" ht="13.5" thickBot="1">
      <c r="A46" s="125"/>
      <c r="B46" s="126" t="s">
        <v>373</v>
      </c>
      <c r="C46" s="127" t="s">
        <v>374</v>
      </c>
      <c r="D46" s="128">
        <v>65.13</v>
      </c>
      <c r="E46" s="183">
        <f t="shared" si="1"/>
        <v>67.73519999999999</v>
      </c>
      <c r="F46" s="184">
        <f t="shared" si="2"/>
        <v>80.60488799999999</v>
      </c>
      <c r="G46" s="129">
        <f t="shared" si="0"/>
        <v>0</v>
      </c>
    </row>
    <row r="47" spans="1:7" ht="13.5" thickBot="1">
      <c r="A47" s="45" t="s">
        <v>73</v>
      </c>
      <c r="B47" s="46"/>
      <c r="C47" s="47"/>
      <c r="D47" s="47"/>
      <c r="E47" s="47"/>
      <c r="F47" s="48"/>
      <c r="G47" s="49">
        <f>SUM(G5:G46)</f>
        <v>0</v>
      </c>
    </row>
    <row r="48" spans="1:7" ht="12.75">
      <c r="A48" s="21"/>
      <c r="B48" s="22"/>
      <c r="C48" s="23"/>
      <c r="D48" s="23"/>
      <c r="E48" s="23"/>
      <c r="F48" s="24"/>
      <c r="G48" s="25"/>
    </row>
    <row r="49" spans="1:7" ht="12.75">
      <c r="A49" s="21"/>
      <c r="B49" s="22"/>
      <c r="C49" s="23"/>
      <c r="D49" s="23"/>
      <c r="E49" s="23"/>
      <c r="F49" s="24"/>
      <c r="G49" s="25"/>
    </row>
    <row r="50" spans="1:7" ht="12.75">
      <c r="A50" s="21"/>
      <c r="B50" s="22"/>
      <c r="C50" s="23"/>
      <c r="D50" s="23"/>
      <c r="E50" s="23"/>
      <c r="F50" s="24"/>
      <c r="G50" s="25"/>
    </row>
    <row r="51" spans="1:7" ht="12.75">
      <c r="A51" s="21"/>
      <c r="B51" s="22"/>
      <c r="C51" s="23"/>
      <c r="D51" s="23"/>
      <c r="E51" s="23"/>
      <c r="F51" s="24"/>
      <c r="G51" s="25"/>
    </row>
    <row r="52" spans="1:7" ht="12.75">
      <c r="A52" s="290">
        <f>'914-parts'!A47:B47</f>
        <v>40269</v>
      </c>
      <c r="B52" s="291"/>
      <c r="C52" s="28" t="s">
        <v>74</v>
      </c>
      <c r="D52" s="28"/>
      <c r="E52" s="28"/>
      <c r="F52" s="24"/>
      <c r="G52" s="245" t="s">
        <v>562</v>
      </c>
    </row>
    <row r="53" spans="1:7" ht="12.75">
      <c r="A53" s="95"/>
      <c r="B53" s="96"/>
      <c r="C53" s="97"/>
      <c r="D53" s="97"/>
      <c r="E53" s="97"/>
      <c r="F53" s="98"/>
      <c r="G53" s="99"/>
    </row>
    <row r="54" spans="1:7" ht="12.75">
      <c r="A54" s="95"/>
      <c r="B54" s="96"/>
      <c r="C54" s="97"/>
      <c r="D54" s="97"/>
      <c r="E54" s="97"/>
      <c r="F54" s="98"/>
      <c r="G54" s="99"/>
    </row>
    <row r="55" spans="1:7" ht="12.75">
      <c r="A55" s="95"/>
      <c r="B55" s="96"/>
      <c r="C55" s="97"/>
      <c r="D55" s="97"/>
      <c r="E55" s="97"/>
      <c r="F55" s="98"/>
      <c r="G55" s="99"/>
    </row>
    <row r="56" spans="1:7" ht="13.5" thickBot="1">
      <c r="A56" s="95"/>
      <c r="B56" s="96"/>
      <c r="C56" s="249">
        <f>'customer info'!B29:D29</f>
        <v>0</v>
      </c>
      <c r="D56" s="97"/>
      <c r="E56" s="97"/>
      <c r="F56" s="98"/>
      <c r="G56" s="99"/>
    </row>
    <row r="57" spans="1:7" ht="13.5" thickBot="1">
      <c r="A57" s="111" t="s">
        <v>0</v>
      </c>
      <c r="B57" s="112" t="s">
        <v>1</v>
      </c>
      <c r="C57" s="112" t="s">
        <v>2</v>
      </c>
      <c r="D57" s="52"/>
      <c r="E57" s="52" t="s">
        <v>3</v>
      </c>
      <c r="F57" s="53" t="s">
        <v>4</v>
      </c>
      <c r="G57" s="113" t="s">
        <v>153</v>
      </c>
    </row>
    <row r="58" spans="1:7" ht="12.75">
      <c r="A58" s="114"/>
      <c r="B58" s="115" t="s">
        <v>375</v>
      </c>
      <c r="C58" s="116" t="s">
        <v>376</v>
      </c>
      <c r="D58" s="117">
        <v>292.44</v>
      </c>
      <c r="E58" s="117">
        <f>D58*$W$1</f>
        <v>304.1376</v>
      </c>
      <c r="F58" s="118">
        <f>E58*1.19</f>
        <v>361.923744</v>
      </c>
      <c r="G58" s="119">
        <f aca="true" t="shared" si="3" ref="G58:G66">F58*A58</f>
        <v>0</v>
      </c>
    </row>
    <row r="59" spans="1:7" ht="12.75">
      <c r="A59" s="120"/>
      <c r="B59" s="121" t="s">
        <v>377</v>
      </c>
      <c r="C59" s="122" t="s">
        <v>378</v>
      </c>
      <c r="D59" s="117">
        <v>292.44</v>
      </c>
      <c r="E59" s="117">
        <f>D59*$W$1</f>
        <v>304.1376</v>
      </c>
      <c r="F59" s="123">
        <f>E59*1.19</f>
        <v>361.923744</v>
      </c>
      <c r="G59" s="119">
        <f t="shared" si="3"/>
        <v>0</v>
      </c>
    </row>
    <row r="60" spans="1:7" ht="12.75">
      <c r="A60" s="120"/>
      <c r="B60" s="121" t="s">
        <v>379</v>
      </c>
      <c r="C60" s="122" t="s">
        <v>380</v>
      </c>
      <c r="D60" s="117">
        <v>292.44</v>
      </c>
      <c r="E60" s="117">
        <f aca="true" t="shared" si="4" ref="E60:E99">D60*$W$1</f>
        <v>304.1376</v>
      </c>
      <c r="F60" s="123">
        <f aca="true" t="shared" si="5" ref="F60:F66">E60*1.19</f>
        <v>361.923744</v>
      </c>
      <c r="G60" s="119">
        <f t="shared" si="3"/>
        <v>0</v>
      </c>
    </row>
    <row r="61" spans="1:7" ht="12.75">
      <c r="A61" s="120"/>
      <c r="B61" s="121" t="s">
        <v>381</v>
      </c>
      <c r="C61" s="122" t="s">
        <v>382</v>
      </c>
      <c r="D61" s="117">
        <v>85.71</v>
      </c>
      <c r="E61" s="117">
        <f t="shared" si="4"/>
        <v>89.13839999999999</v>
      </c>
      <c r="F61" s="123">
        <f t="shared" si="5"/>
        <v>106.07469599999999</v>
      </c>
      <c r="G61" s="119">
        <f t="shared" si="3"/>
        <v>0</v>
      </c>
    </row>
    <row r="62" spans="1:7" ht="12.75">
      <c r="A62" s="120"/>
      <c r="B62" s="121" t="s">
        <v>383</v>
      </c>
      <c r="C62" s="122" t="s">
        <v>384</v>
      </c>
      <c r="D62" s="117">
        <v>147.06</v>
      </c>
      <c r="E62" s="117">
        <f t="shared" si="4"/>
        <v>152.94240000000002</v>
      </c>
      <c r="F62" s="123">
        <f t="shared" si="5"/>
        <v>182.00145600000002</v>
      </c>
      <c r="G62" s="119">
        <f t="shared" si="3"/>
        <v>0</v>
      </c>
    </row>
    <row r="63" spans="1:7" ht="12.75">
      <c r="A63" s="120"/>
      <c r="B63" s="121" t="s">
        <v>385</v>
      </c>
      <c r="C63" s="122" t="s">
        <v>386</v>
      </c>
      <c r="D63" s="117">
        <v>161.34</v>
      </c>
      <c r="E63" s="117">
        <f t="shared" si="4"/>
        <v>167.7936</v>
      </c>
      <c r="F63" s="123">
        <f t="shared" si="5"/>
        <v>199.67438399999998</v>
      </c>
      <c r="G63" s="119">
        <f t="shared" si="3"/>
        <v>0</v>
      </c>
    </row>
    <row r="64" spans="1:7" ht="12.75">
      <c r="A64" s="120"/>
      <c r="B64" s="121" t="s">
        <v>387</v>
      </c>
      <c r="C64" s="122" t="s">
        <v>388</v>
      </c>
      <c r="D64" s="117">
        <v>155.46</v>
      </c>
      <c r="E64" s="117">
        <f t="shared" si="4"/>
        <v>161.6784</v>
      </c>
      <c r="F64" s="123">
        <f t="shared" si="5"/>
        <v>192.397296</v>
      </c>
      <c r="G64" s="119">
        <f t="shared" si="3"/>
        <v>0</v>
      </c>
    </row>
    <row r="65" spans="1:7" ht="12.75">
      <c r="A65" s="120"/>
      <c r="B65" s="121" t="s">
        <v>389</v>
      </c>
      <c r="C65" s="122" t="s">
        <v>390</v>
      </c>
      <c r="D65" s="117">
        <v>155.46</v>
      </c>
      <c r="E65" s="117">
        <f t="shared" si="4"/>
        <v>161.6784</v>
      </c>
      <c r="F65" s="123">
        <f t="shared" si="5"/>
        <v>192.397296</v>
      </c>
      <c r="G65" s="119">
        <f t="shared" si="3"/>
        <v>0</v>
      </c>
    </row>
    <row r="66" spans="1:7" ht="12.75">
      <c r="A66" s="120"/>
      <c r="B66" s="121" t="s">
        <v>391</v>
      </c>
      <c r="C66" s="122" t="s">
        <v>392</v>
      </c>
      <c r="D66" s="117">
        <v>146.22</v>
      </c>
      <c r="E66" s="117">
        <f t="shared" si="4"/>
        <v>152.0688</v>
      </c>
      <c r="F66" s="123">
        <f t="shared" si="5"/>
        <v>180.961872</v>
      </c>
      <c r="G66" s="119">
        <f t="shared" si="3"/>
        <v>0</v>
      </c>
    </row>
    <row r="67" spans="1:7" ht="12.75">
      <c r="A67" s="120"/>
      <c r="B67" s="121" t="s">
        <v>393</v>
      </c>
      <c r="C67" s="122" t="s">
        <v>394</v>
      </c>
      <c r="D67" s="117"/>
      <c r="E67" s="117"/>
      <c r="F67" s="124" t="s">
        <v>61</v>
      </c>
      <c r="G67" s="119"/>
    </row>
    <row r="68" spans="1:7" ht="12.75">
      <c r="A68" s="120"/>
      <c r="B68" s="121" t="s">
        <v>395</v>
      </c>
      <c r="C68" s="122" t="s">
        <v>396</v>
      </c>
      <c r="D68" s="117"/>
      <c r="E68" s="117"/>
      <c r="F68" s="124" t="s">
        <v>61</v>
      </c>
      <c r="G68" s="119"/>
    </row>
    <row r="69" spans="1:7" ht="12.75">
      <c r="A69" s="120"/>
      <c r="B69" s="121" t="s">
        <v>397</v>
      </c>
      <c r="C69" s="122" t="s">
        <v>398</v>
      </c>
      <c r="D69" s="117">
        <v>44.12</v>
      </c>
      <c r="E69" s="117">
        <f t="shared" si="4"/>
        <v>45.8848</v>
      </c>
      <c r="F69" s="123">
        <f>E69*1.19</f>
        <v>54.602911999999996</v>
      </c>
      <c r="G69" s="119">
        <f aca="true" t="shared" si="6" ref="G69:G99">F69*A69</f>
        <v>0</v>
      </c>
    </row>
    <row r="70" spans="1:7" ht="12.75">
      <c r="A70" s="120"/>
      <c r="B70" s="121" t="s">
        <v>399</v>
      </c>
      <c r="C70" s="122" t="s">
        <v>400</v>
      </c>
      <c r="D70" s="117">
        <v>44.12</v>
      </c>
      <c r="E70" s="117">
        <f t="shared" si="4"/>
        <v>45.8848</v>
      </c>
      <c r="F70" s="123">
        <f aca="true" t="shared" si="7" ref="F70:F99">E70*1.19</f>
        <v>54.602911999999996</v>
      </c>
      <c r="G70" s="119">
        <f t="shared" si="6"/>
        <v>0</v>
      </c>
    </row>
    <row r="71" spans="1:7" ht="12.75">
      <c r="A71" s="120"/>
      <c r="B71" s="121" t="s">
        <v>401</v>
      </c>
      <c r="C71" s="122" t="s">
        <v>402</v>
      </c>
      <c r="D71" s="117">
        <v>31.51</v>
      </c>
      <c r="E71" s="117">
        <f t="shared" si="4"/>
        <v>32.7704</v>
      </c>
      <c r="F71" s="123">
        <f t="shared" si="7"/>
        <v>38.996776000000004</v>
      </c>
      <c r="G71" s="119">
        <f t="shared" si="6"/>
        <v>0</v>
      </c>
    </row>
    <row r="72" spans="1:7" ht="12.75">
      <c r="A72" s="120"/>
      <c r="B72" s="121" t="s">
        <v>403</v>
      </c>
      <c r="C72" s="122" t="s">
        <v>404</v>
      </c>
      <c r="D72" s="117">
        <v>31.51</v>
      </c>
      <c r="E72" s="117">
        <f t="shared" si="4"/>
        <v>32.7704</v>
      </c>
      <c r="F72" s="123">
        <f t="shared" si="7"/>
        <v>38.996776000000004</v>
      </c>
      <c r="G72" s="119">
        <f t="shared" si="6"/>
        <v>0</v>
      </c>
    </row>
    <row r="73" spans="1:7" ht="12.75">
      <c r="A73" s="120"/>
      <c r="B73" s="121" t="s">
        <v>405</v>
      </c>
      <c r="C73" s="122" t="s">
        <v>406</v>
      </c>
      <c r="D73" s="117">
        <v>115.55</v>
      </c>
      <c r="E73" s="117">
        <f t="shared" si="4"/>
        <v>120.172</v>
      </c>
      <c r="F73" s="123">
        <f t="shared" si="7"/>
        <v>143.00467999999998</v>
      </c>
      <c r="G73" s="119">
        <f t="shared" si="6"/>
        <v>0</v>
      </c>
    </row>
    <row r="74" spans="1:7" ht="12.75">
      <c r="A74" s="120"/>
      <c r="B74" s="121" t="s">
        <v>407</v>
      </c>
      <c r="C74" s="122" t="s">
        <v>408</v>
      </c>
      <c r="D74" s="117">
        <v>115.55</v>
      </c>
      <c r="E74" s="117">
        <f t="shared" si="4"/>
        <v>120.172</v>
      </c>
      <c r="F74" s="123">
        <f t="shared" si="7"/>
        <v>143.00467999999998</v>
      </c>
      <c r="G74" s="119">
        <f t="shared" si="6"/>
        <v>0</v>
      </c>
    </row>
    <row r="75" spans="1:7" ht="12.75">
      <c r="A75" s="120"/>
      <c r="B75" s="121" t="s">
        <v>409</v>
      </c>
      <c r="C75" s="122" t="s">
        <v>410</v>
      </c>
      <c r="D75" s="117">
        <v>159.24</v>
      </c>
      <c r="E75" s="117">
        <f t="shared" si="4"/>
        <v>165.60960000000003</v>
      </c>
      <c r="F75" s="123">
        <f t="shared" si="7"/>
        <v>197.07542400000003</v>
      </c>
      <c r="G75" s="119">
        <f t="shared" si="6"/>
        <v>0</v>
      </c>
    </row>
    <row r="76" spans="1:7" ht="12.75">
      <c r="A76" s="120"/>
      <c r="B76" s="121" t="s">
        <v>411</v>
      </c>
      <c r="C76" s="122" t="s">
        <v>412</v>
      </c>
      <c r="D76" s="117">
        <v>159.24</v>
      </c>
      <c r="E76" s="117">
        <f t="shared" si="4"/>
        <v>165.60960000000003</v>
      </c>
      <c r="F76" s="123">
        <f t="shared" si="7"/>
        <v>197.07542400000003</v>
      </c>
      <c r="G76" s="119">
        <f t="shared" si="6"/>
        <v>0</v>
      </c>
    </row>
    <row r="77" spans="1:7" ht="12.75">
      <c r="A77" s="120"/>
      <c r="B77" s="121" t="s">
        <v>413</v>
      </c>
      <c r="C77" s="185" t="s">
        <v>414</v>
      </c>
      <c r="D77" s="117">
        <v>147.06</v>
      </c>
      <c r="E77" s="117">
        <f t="shared" si="4"/>
        <v>152.94240000000002</v>
      </c>
      <c r="F77" s="123">
        <f t="shared" si="7"/>
        <v>182.00145600000002</v>
      </c>
      <c r="G77" s="119">
        <f t="shared" si="6"/>
        <v>0</v>
      </c>
    </row>
    <row r="78" spans="1:7" ht="12.75">
      <c r="A78" s="120"/>
      <c r="B78" s="121" t="s">
        <v>415</v>
      </c>
      <c r="C78" s="185" t="s">
        <v>416</v>
      </c>
      <c r="D78" s="117">
        <v>147.06</v>
      </c>
      <c r="E78" s="117">
        <f t="shared" si="4"/>
        <v>152.94240000000002</v>
      </c>
      <c r="F78" s="123">
        <f t="shared" si="7"/>
        <v>182.00145600000002</v>
      </c>
      <c r="G78" s="119">
        <f t="shared" si="6"/>
        <v>0</v>
      </c>
    </row>
    <row r="79" spans="1:7" ht="12.75">
      <c r="A79" s="120"/>
      <c r="B79" s="121" t="s">
        <v>417</v>
      </c>
      <c r="C79" s="122" t="s">
        <v>418</v>
      </c>
      <c r="D79" s="117">
        <v>18.86</v>
      </c>
      <c r="E79" s="117">
        <f t="shared" si="4"/>
        <v>19.6144</v>
      </c>
      <c r="F79" s="123">
        <f t="shared" si="7"/>
        <v>23.341136</v>
      </c>
      <c r="G79" s="119">
        <f t="shared" si="6"/>
        <v>0</v>
      </c>
    </row>
    <row r="80" spans="1:7" ht="12.75">
      <c r="A80" s="120"/>
      <c r="B80" s="121" t="s">
        <v>419</v>
      </c>
      <c r="C80" s="122" t="s">
        <v>420</v>
      </c>
      <c r="D80" s="117">
        <v>17.86</v>
      </c>
      <c r="E80" s="117">
        <f t="shared" si="4"/>
        <v>18.5744</v>
      </c>
      <c r="F80" s="123">
        <f t="shared" si="7"/>
        <v>22.103536</v>
      </c>
      <c r="G80" s="119">
        <f t="shared" si="6"/>
        <v>0</v>
      </c>
    </row>
    <row r="81" spans="1:7" ht="12.75">
      <c r="A81" s="120"/>
      <c r="B81" s="121" t="s">
        <v>421</v>
      </c>
      <c r="C81" s="185" t="s">
        <v>422</v>
      </c>
      <c r="D81" s="117">
        <v>18.07</v>
      </c>
      <c r="E81" s="117">
        <f t="shared" si="4"/>
        <v>18.7928</v>
      </c>
      <c r="F81" s="123">
        <f t="shared" si="7"/>
        <v>22.363432</v>
      </c>
      <c r="G81" s="119">
        <f t="shared" si="6"/>
        <v>0</v>
      </c>
    </row>
    <row r="82" spans="1:7" ht="12.75">
      <c r="A82" s="120"/>
      <c r="B82" s="121" t="s">
        <v>423</v>
      </c>
      <c r="C82" s="185" t="s">
        <v>424</v>
      </c>
      <c r="D82" s="117">
        <v>18.07</v>
      </c>
      <c r="E82" s="117">
        <f t="shared" si="4"/>
        <v>18.7928</v>
      </c>
      <c r="F82" s="123">
        <f t="shared" si="7"/>
        <v>22.363432</v>
      </c>
      <c r="G82" s="119">
        <f t="shared" si="6"/>
        <v>0</v>
      </c>
    </row>
    <row r="83" spans="1:7" ht="12.75">
      <c r="A83" s="120"/>
      <c r="B83" s="121" t="s">
        <v>425</v>
      </c>
      <c r="C83" s="122" t="s">
        <v>426</v>
      </c>
      <c r="D83" s="117">
        <v>21.43</v>
      </c>
      <c r="E83" s="117">
        <f t="shared" si="4"/>
        <v>22.287200000000002</v>
      </c>
      <c r="F83" s="123">
        <f t="shared" si="7"/>
        <v>26.521768</v>
      </c>
      <c r="G83" s="119">
        <f t="shared" si="6"/>
        <v>0</v>
      </c>
    </row>
    <row r="84" spans="1:7" ht="12.75">
      <c r="A84" s="120"/>
      <c r="B84" s="121" t="s">
        <v>427</v>
      </c>
      <c r="C84" s="122" t="s">
        <v>428</v>
      </c>
      <c r="D84" s="117">
        <v>26.89</v>
      </c>
      <c r="E84" s="117">
        <f t="shared" si="4"/>
        <v>27.965600000000002</v>
      </c>
      <c r="F84" s="123">
        <f t="shared" si="7"/>
        <v>33.279064</v>
      </c>
      <c r="G84" s="119">
        <f t="shared" si="6"/>
        <v>0</v>
      </c>
    </row>
    <row r="85" spans="1:7" ht="12.75">
      <c r="A85" s="120"/>
      <c r="B85" s="121" t="s">
        <v>429</v>
      </c>
      <c r="C85" s="122" t="s">
        <v>430</v>
      </c>
      <c r="D85" s="117">
        <v>26.89</v>
      </c>
      <c r="E85" s="117">
        <f t="shared" si="4"/>
        <v>27.965600000000002</v>
      </c>
      <c r="F85" s="123">
        <f t="shared" si="7"/>
        <v>33.279064</v>
      </c>
      <c r="G85" s="119">
        <f t="shared" si="6"/>
        <v>0</v>
      </c>
    </row>
    <row r="86" spans="1:7" ht="12.75">
      <c r="A86" s="120"/>
      <c r="B86" s="121" t="s">
        <v>431</v>
      </c>
      <c r="C86" s="122" t="s">
        <v>432</v>
      </c>
      <c r="D86" s="117">
        <v>357.14</v>
      </c>
      <c r="E86" s="117">
        <f t="shared" si="4"/>
        <v>371.4256</v>
      </c>
      <c r="F86" s="123">
        <f t="shared" si="7"/>
        <v>441.99646399999995</v>
      </c>
      <c r="G86" s="119">
        <f t="shared" si="6"/>
        <v>0</v>
      </c>
    </row>
    <row r="87" spans="1:7" ht="12.75">
      <c r="A87" s="120"/>
      <c r="B87" s="121" t="s">
        <v>433</v>
      </c>
      <c r="C87" s="122" t="s">
        <v>434</v>
      </c>
      <c r="D87" s="117">
        <v>31.51</v>
      </c>
      <c r="E87" s="117">
        <f t="shared" si="4"/>
        <v>32.7704</v>
      </c>
      <c r="F87" s="123">
        <f t="shared" si="7"/>
        <v>38.996776000000004</v>
      </c>
      <c r="G87" s="119">
        <f t="shared" si="6"/>
        <v>0</v>
      </c>
    </row>
    <row r="88" spans="1:7" ht="12.75">
      <c r="A88" s="120"/>
      <c r="B88" s="121" t="s">
        <v>435</v>
      </c>
      <c r="C88" s="122" t="s">
        <v>436</v>
      </c>
      <c r="D88" s="117">
        <v>357.14</v>
      </c>
      <c r="E88" s="117">
        <f t="shared" si="4"/>
        <v>371.4256</v>
      </c>
      <c r="F88" s="123">
        <f t="shared" si="7"/>
        <v>441.99646399999995</v>
      </c>
      <c r="G88" s="119">
        <f t="shared" si="6"/>
        <v>0</v>
      </c>
    </row>
    <row r="89" spans="1:7" ht="12.75">
      <c r="A89" s="120"/>
      <c r="B89" s="121" t="s">
        <v>437</v>
      </c>
      <c r="C89" s="122" t="s">
        <v>438</v>
      </c>
      <c r="D89" s="117">
        <v>31.51</v>
      </c>
      <c r="E89" s="117">
        <f t="shared" si="4"/>
        <v>32.7704</v>
      </c>
      <c r="F89" s="123">
        <f t="shared" si="7"/>
        <v>38.996776000000004</v>
      </c>
      <c r="G89" s="119">
        <f t="shared" si="6"/>
        <v>0</v>
      </c>
    </row>
    <row r="90" spans="1:7" ht="24">
      <c r="A90" s="120"/>
      <c r="B90" s="121" t="s">
        <v>439</v>
      </c>
      <c r="C90" s="122" t="s">
        <v>440</v>
      </c>
      <c r="D90" s="117">
        <v>66.81</v>
      </c>
      <c r="E90" s="117">
        <f t="shared" si="4"/>
        <v>69.4824</v>
      </c>
      <c r="F90" s="123">
        <f t="shared" si="7"/>
        <v>82.684056</v>
      </c>
      <c r="G90" s="119">
        <f t="shared" si="6"/>
        <v>0</v>
      </c>
    </row>
    <row r="91" spans="1:7" ht="24">
      <c r="A91" s="120"/>
      <c r="B91" s="121" t="s">
        <v>441</v>
      </c>
      <c r="C91" s="122" t="s">
        <v>442</v>
      </c>
      <c r="D91" s="117">
        <v>66.81</v>
      </c>
      <c r="E91" s="117">
        <f t="shared" si="4"/>
        <v>69.4824</v>
      </c>
      <c r="F91" s="123">
        <f t="shared" si="7"/>
        <v>82.684056</v>
      </c>
      <c r="G91" s="119">
        <f t="shared" si="6"/>
        <v>0</v>
      </c>
    </row>
    <row r="92" spans="1:7" ht="24">
      <c r="A92" s="120"/>
      <c r="B92" s="121" t="s">
        <v>443</v>
      </c>
      <c r="C92" s="185" t="s">
        <v>444</v>
      </c>
      <c r="D92" s="117">
        <v>18.07</v>
      </c>
      <c r="E92" s="117">
        <f t="shared" si="4"/>
        <v>18.7928</v>
      </c>
      <c r="F92" s="123">
        <f t="shared" si="7"/>
        <v>22.363432</v>
      </c>
      <c r="G92" s="119">
        <f t="shared" si="6"/>
        <v>0</v>
      </c>
    </row>
    <row r="93" spans="1:7" ht="12.75">
      <c r="A93" s="120"/>
      <c r="B93" s="121" t="s">
        <v>445</v>
      </c>
      <c r="C93" s="122" t="s">
        <v>446</v>
      </c>
      <c r="D93" s="117">
        <v>60.92</v>
      </c>
      <c r="E93" s="117">
        <f t="shared" si="4"/>
        <v>63.35680000000001</v>
      </c>
      <c r="F93" s="123">
        <f t="shared" si="7"/>
        <v>75.394592</v>
      </c>
      <c r="G93" s="119">
        <f t="shared" si="6"/>
        <v>0</v>
      </c>
    </row>
    <row r="94" spans="1:7" ht="12.75">
      <c r="A94" s="120"/>
      <c r="B94" s="121" t="s">
        <v>447</v>
      </c>
      <c r="C94" s="122" t="s">
        <v>448</v>
      </c>
      <c r="D94" s="117">
        <v>60.92</v>
      </c>
      <c r="E94" s="117">
        <f t="shared" si="4"/>
        <v>63.35680000000001</v>
      </c>
      <c r="F94" s="123">
        <f t="shared" si="7"/>
        <v>75.394592</v>
      </c>
      <c r="G94" s="119">
        <f t="shared" si="6"/>
        <v>0</v>
      </c>
    </row>
    <row r="95" spans="1:7" ht="12.75">
      <c r="A95" s="120"/>
      <c r="B95" s="121" t="s">
        <v>449</v>
      </c>
      <c r="C95" s="122" t="s">
        <v>450</v>
      </c>
      <c r="D95" s="117">
        <v>76.89</v>
      </c>
      <c r="E95" s="117">
        <f t="shared" si="4"/>
        <v>79.96560000000001</v>
      </c>
      <c r="F95" s="123">
        <f t="shared" si="7"/>
        <v>95.159064</v>
      </c>
      <c r="G95" s="119">
        <f t="shared" si="6"/>
        <v>0</v>
      </c>
    </row>
    <row r="96" spans="1:7" ht="12.75">
      <c r="A96" s="120"/>
      <c r="B96" s="121" t="s">
        <v>451</v>
      </c>
      <c r="C96" s="122" t="s">
        <v>452</v>
      </c>
      <c r="D96" s="117">
        <v>76.89</v>
      </c>
      <c r="E96" s="117">
        <f t="shared" si="4"/>
        <v>79.96560000000001</v>
      </c>
      <c r="F96" s="123">
        <f t="shared" si="7"/>
        <v>95.159064</v>
      </c>
      <c r="G96" s="119">
        <f t="shared" si="6"/>
        <v>0</v>
      </c>
    </row>
    <row r="97" spans="1:7" ht="12.75">
      <c r="A97" s="120"/>
      <c r="B97" s="121" t="s">
        <v>453</v>
      </c>
      <c r="C97" s="122" t="s">
        <v>454</v>
      </c>
      <c r="D97" s="117">
        <v>76.89</v>
      </c>
      <c r="E97" s="117">
        <f t="shared" si="4"/>
        <v>79.96560000000001</v>
      </c>
      <c r="F97" s="123">
        <f t="shared" si="7"/>
        <v>95.159064</v>
      </c>
      <c r="G97" s="119">
        <f t="shared" si="6"/>
        <v>0</v>
      </c>
    </row>
    <row r="98" spans="1:7" ht="12.75">
      <c r="A98" s="120"/>
      <c r="B98" s="121" t="s">
        <v>455</v>
      </c>
      <c r="C98" s="122" t="s">
        <v>456</v>
      </c>
      <c r="D98" s="117">
        <v>76.89</v>
      </c>
      <c r="E98" s="117">
        <f t="shared" si="4"/>
        <v>79.96560000000001</v>
      </c>
      <c r="F98" s="123">
        <f t="shared" si="7"/>
        <v>95.159064</v>
      </c>
      <c r="G98" s="119">
        <f t="shared" si="6"/>
        <v>0</v>
      </c>
    </row>
    <row r="99" spans="1:7" ht="13.5" thickBot="1">
      <c r="A99" s="125"/>
      <c r="B99" s="126" t="s">
        <v>457</v>
      </c>
      <c r="C99" s="127" t="s">
        <v>458</v>
      </c>
      <c r="D99" s="128">
        <v>28.15</v>
      </c>
      <c r="E99" s="117">
        <f t="shared" si="4"/>
        <v>29.276</v>
      </c>
      <c r="F99" s="123">
        <f t="shared" si="7"/>
        <v>34.83844</v>
      </c>
      <c r="G99" s="129">
        <f t="shared" si="6"/>
        <v>0</v>
      </c>
    </row>
    <row r="100" spans="1:7" ht="13.5" thickBot="1">
      <c r="A100" s="130" t="s">
        <v>151</v>
      </c>
      <c r="B100" s="131"/>
      <c r="C100" s="131"/>
      <c r="D100" s="131"/>
      <c r="E100" s="131"/>
      <c r="F100" s="132"/>
      <c r="G100" s="133">
        <f>SUM(G58:G99)</f>
        <v>0</v>
      </c>
    </row>
    <row r="101" ht="12.75">
      <c r="F101" s="109"/>
    </row>
    <row r="102" ht="12.75">
      <c r="F102" s="109"/>
    </row>
    <row r="103" ht="12.75">
      <c r="F103" s="109"/>
    </row>
    <row r="104" ht="12.75">
      <c r="F104" s="109"/>
    </row>
    <row r="105" ht="12.75">
      <c r="F105" s="109"/>
    </row>
    <row r="106" ht="12.75">
      <c r="F106" s="109"/>
    </row>
    <row r="107" ht="12.75">
      <c r="F107" s="109"/>
    </row>
    <row r="108" ht="12.75">
      <c r="F108" s="109"/>
    </row>
    <row r="109" ht="12.75">
      <c r="F109" s="109"/>
    </row>
    <row r="110" ht="12.75">
      <c r="F110" s="109"/>
    </row>
    <row r="111" spans="1:7" ht="12.75">
      <c r="A111" s="95"/>
      <c r="B111" s="96"/>
      <c r="C111" s="134"/>
      <c r="D111" s="134"/>
      <c r="E111" s="134"/>
      <c r="F111" s="98"/>
      <c r="G111" s="99"/>
    </row>
    <row r="112" spans="1:7" ht="12.75">
      <c r="A112" s="290">
        <f>A52</f>
        <v>40269</v>
      </c>
      <c r="B112" s="291"/>
      <c r="C112" s="251" t="s">
        <v>74</v>
      </c>
      <c r="D112" s="251"/>
      <c r="E112" s="251"/>
      <c r="F112" s="24"/>
      <c r="G112" s="246" t="s">
        <v>563</v>
      </c>
    </row>
    <row r="113" spans="1:7" ht="12.75">
      <c r="A113" s="26"/>
      <c r="B113" s="27"/>
      <c r="C113" s="28"/>
      <c r="D113" s="28"/>
      <c r="E113" s="28"/>
      <c r="F113" s="24"/>
      <c r="G113" s="246"/>
    </row>
    <row r="114" spans="1:7" ht="12.75">
      <c r="A114" s="26"/>
      <c r="B114" s="27"/>
      <c r="C114" s="28"/>
      <c r="D114" s="28"/>
      <c r="E114" s="28"/>
      <c r="F114" s="24"/>
      <c r="G114" s="246"/>
    </row>
    <row r="115" spans="1:7" ht="12.75">
      <c r="A115" s="26"/>
      <c r="B115" s="27"/>
      <c r="C115" s="28"/>
      <c r="D115" s="28"/>
      <c r="E115" s="28"/>
      <c r="F115" s="24"/>
      <c r="G115" s="246"/>
    </row>
    <row r="116" spans="1:7" ht="12.75">
      <c r="A116" s="135"/>
      <c r="B116" s="136"/>
      <c r="C116" s="134"/>
      <c r="D116" s="134"/>
      <c r="E116" s="134"/>
      <c r="F116" s="98"/>
      <c r="G116" s="99"/>
    </row>
    <row r="117" spans="1:7" ht="12.75">
      <c r="A117" s="135"/>
      <c r="B117" s="136"/>
      <c r="C117" s="134"/>
      <c r="D117" s="134"/>
      <c r="E117" s="134"/>
      <c r="F117" s="98"/>
      <c r="G117" s="99"/>
    </row>
    <row r="118" spans="1:7" ht="13.5" thickBot="1">
      <c r="A118" s="135"/>
      <c r="B118" s="136"/>
      <c r="C118" s="250">
        <f>'customer info'!B29:D29</f>
        <v>0</v>
      </c>
      <c r="D118" s="134"/>
      <c r="E118" s="134"/>
      <c r="F118" s="98"/>
      <c r="G118" s="99"/>
    </row>
    <row r="119" spans="1:7" ht="13.5" thickBot="1">
      <c r="A119" s="111" t="s">
        <v>0</v>
      </c>
      <c r="B119" s="112" t="s">
        <v>1</v>
      </c>
      <c r="C119" s="112" t="s">
        <v>2</v>
      </c>
      <c r="D119" s="52"/>
      <c r="E119" s="52" t="s">
        <v>3</v>
      </c>
      <c r="F119" s="53" t="s">
        <v>4</v>
      </c>
      <c r="G119" s="113" t="s">
        <v>153</v>
      </c>
    </row>
    <row r="120" spans="1:7" ht="12.75">
      <c r="A120" s="30"/>
      <c r="B120" s="31" t="s">
        <v>459</v>
      </c>
      <c r="C120" s="32" t="s">
        <v>460</v>
      </c>
      <c r="D120" s="55">
        <v>49.16</v>
      </c>
      <c r="E120" s="55">
        <f>D120*$W$1</f>
        <v>51.1264</v>
      </c>
      <c r="F120" s="137">
        <v>58.5</v>
      </c>
      <c r="G120" s="65">
        <f aca="true" t="shared" si="8" ref="G120:G150">F120*A120</f>
        <v>0</v>
      </c>
    </row>
    <row r="121" spans="1:7" ht="12.75">
      <c r="A121" s="120"/>
      <c r="B121" s="121" t="s">
        <v>461</v>
      </c>
      <c r="C121" s="185" t="s">
        <v>462</v>
      </c>
      <c r="D121" s="186">
        <v>42.02</v>
      </c>
      <c r="E121" s="186">
        <f>D121*$W$1</f>
        <v>43.70080000000001</v>
      </c>
      <c r="F121" s="123">
        <v>50</v>
      </c>
      <c r="G121" s="119">
        <f t="shared" si="8"/>
        <v>0</v>
      </c>
    </row>
    <row r="122" spans="1:7" ht="12.75">
      <c r="A122" s="120"/>
      <c r="B122" s="121" t="s">
        <v>463</v>
      </c>
      <c r="C122" s="122" t="s">
        <v>464</v>
      </c>
      <c r="D122" s="186">
        <v>65.97</v>
      </c>
      <c r="E122" s="186">
        <f aca="true" t="shared" si="9" ref="E122:E150">D122*$W$1</f>
        <v>68.6088</v>
      </c>
      <c r="F122" s="123">
        <v>78.5</v>
      </c>
      <c r="G122" s="119">
        <f t="shared" si="8"/>
        <v>0</v>
      </c>
    </row>
    <row r="123" spans="1:7" ht="12.75">
      <c r="A123" s="120"/>
      <c r="B123" s="121" t="s">
        <v>465</v>
      </c>
      <c r="C123" s="122" t="s">
        <v>466</v>
      </c>
      <c r="D123" s="186">
        <v>65.97</v>
      </c>
      <c r="E123" s="186">
        <f t="shared" si="9"/>
        <v>68.6088</v>
      </c>
      <c r="F123" s="123">
        <v>78.5</v>
      </c>
      <c r="G123" s="119">
        <f t="shared" si="8"/>
        <v>0</v>
      </c>
    </row>
    <row r="124" spans="1:7" ht="12.75">
      <c r="A124" s="120"/>
      <c r="B124" s="121" t="s">
        <v>467</v>
      </c>
      <c r="C124" s="122" t="s">
        <v>468</v>
      </c>
      <c r="D124" s="186">
        <v>52.1</v>
      </c>
      <c r="E124" s="186">
        <f t="shared" si="9"/>
        <v>54.184000000000005</v>
      </c>
      <c r="F124" s="123">
        <v>62</v>
      </c>
      <c r="G124" s="119">
        <f t="shared" si="8"/>
        <v>0</v>
      </c>
    </row>
    <row r="125" spans="1:7" ht="12.75">
      <c r="A125" s="120"/>
      <c r="B125" s="121" t="s">
        <v>469</v>
      </c>
      <c r="C125" s="122" t="s">
        <v>470</v>
      </c>
      <c r="D125" s="186">
        <v>52.1</v>
      </c>
      <c r="E125" s="186">
        <f t="shared" si="9"/>
        <v>54.184000000000005</v>
      </c>
      <c r="F125" s="123">
        <v>62</v>
      </c>
      <c r="G125" s="119">
        <f t="shared" si="8"/>
        <v>0</v>
      </c>
    </row>
    <row r="126" spans="1:7" ht="12.75">
      <c r="A126" s="120"/>
      <c r="B126" s="121" t="s">
        <v>471</v>
      </c>
      <c r="C126" s="122" t="s">
        <v>472</v>
      </c>
      <c r="D126" s="186">
        <v>45.38</v>
      </c>
      <c r="E126" s="186">
        <f t="shared" si="9"/>
        <v>47.19520000000001</v>
      </c>
      <c r="F126" s="123">
        <v>54</v>
      </c>
      <c r="G126" s="119">
        <f t="shared" si="8"/>
        <v>0</v>
      </c>
    </row>
    <row r="127" spans="1:7" ht="12.75">
      <c r="A127" s="120"/>
      <c r="B127" s="121" t="s">
        <v>473</v>
      </c>
      <c r="C127" s="122" t="s">
        <v>474</v>
      </c>
      <c r="D127" s="186">
        <v>45.38</v>
      </c>
      <c r="E127" s="186">
        <f t="shared" si="9"/>
        <v>47.19520000000001</v>
      </c>
      <c r="F127" s="123">
        <v>54</v>
      </c>
      <c r="G127" s="119">
        <f t="shared" si="8"/>
        <v>0</v>
      </c>
    </row>
    <row r="128" spans="1:7" ht="12.75">
      <c r="A128" s="120"/>
      <c r="B128" s="121" t="s">
        <v>475</v>
      </c>
      <c r="C128" s="122" t="s">
        <v>476</v>
      </c>
      <c r="D128" s="186">
        <v>159.33</v>
      </c>
      <c r="E128" s="186">
        <f t="shared" si="9"/>
        <v>165.7032</v>
      </c>
      <c r="F128" s="123">
        <v>189.6</v>
      </c>
      <c r="G128" s="119">
        <f t="shared" si="8"/>
        <v>0</v>
      </c>
    </row>
    <row r="129" spans="1:7" ht="12.75">
      <c r="A129" s="120"/>
      <c r="B129" s="121" t="s">
        <v>477</v>
      </c>
      <c r="C129" s="122" t="s">
        <v>478</v>
      </c>
      <c r="D129" s="186">
        <v>47.9</v>
      </c>
      <c r="E129" s="186">
        <f t="shared" si="9"/>
        <v>49.816</v>
      </c>
      <c r="F129" s="123">
        <v>57</v>
      </c>
      <c r="G129" s="119">
        <f t="shared" si="8"/>
        <v>0</v>
      </c>
    </row>
    <row r="130" spans="1:7" ht="12.75">
      <c r="A130" s="8"/>
      <c r="B130" s="36" t="s">
        <v>479</v>
      </c>
      <c r="C130" s="37" t="s">
        <v>480</v>
      </c>
      <c r="D130" s="138">
        <v>162.18</v>
      </c>
      <c r="E130" s="138">
        <f t="shared" si="9"/>
        <v>168.6672</v>
      </c>
      <c r="F130" s="139">
        <v>193</v>
      </c>
      <c r="G130" s="106">
        <f t="shared" si="8"/>
        <v>0</v>
      </c>
    </row>
    <row r="131" spans="1:7" ht="12.75">
      <c r="A131" s="8"/>
      <c r="B131" s="36" t="s">
        <v>481</v>
      </c>
      <c r="C131" s="37" t="s">
        <v>482</v>
      </c>
      <c r="D131" s="138">
        <v>159.24</v>
      </c>
      <c r="E131" s="138">
        <f t="shared" si="9"/>
        <v>165.60960000000003</v>
      </c>
      <c r="F131" s="139">
        <v>189.5</v>
      </c>
      <c r="G131" s="106">
        <f t="shared" si="8"/>
        <v>0</v>
      </c>
    </row>
    <row r="132" spans="1:7" ht="12.75">
      <c r="A132" s="8"/>
      <c r="B132" s="36" t="s">
        <v>483</v>
      </c>
      <c r="C132" s="37" t="s">
        <v>484</v>
      </c>
      <c r="D132" s="138">
        <v>78.57</v>
      </c>
      <c r="E132" s="138">
        <f t="shared" si="9"/>
        <v>81.7128</v>
      </c>
      <c r="F132" s="139">
        <v>93.5</v>
      </c>
      <c r="G132" s="106">
        <f t="shared" si="8"/>
        <v>0</v>
      </c>
    </row>
    <row r="133" spans="1:7" ht="12.75">
      <c r="A133" s="8"/>
      <c r="B133" s="36" t="s">
        <v>485</v>
      </c>
      <c r="C133" s="37" t="s">
        <v>486</v>
      </c>
      <c r="D133" s="138">
        <v>28.15</v>
      </c>
      <c r="E133" s="138">
        <f t="shared" si="9"/>
        <v>29.276</v>
      </c>
      <c r="F133" s="139">
        <v>33.5</v>
      </c>
      <c r="G133" s="106">
        <f t="shared" si="8"/>
        <v>0</v>
      </c>
    </row>
    <row r="134" spans="1:7" ht="12.75">
      <c r="A134" s="8"/>
      <c r="B134" s="36" t="s">
        <v>487</v>
      </c>
      <c r="C134" s="37" t="s">
        <v>488</v>
      </c>
      <c r="D134" s="138">
        <v>10.08</v>
      </c>
      <c r="E134" s="138">
        <f t="shared" si="9"/>
        <v>10.4832</v>
      </c>
      <c r="F134" s="139">
        <v>12</v>
      </c>
      <c r="G134" s="106">
        <f t="shared" si="8"/>
        <v>0</v>
      </c>
    </row>
    <row r="135" spans="1:7" ht="12.75">
      <c r="A135" s="8"/>
      <c r="B135" s="36" t="s">
        <v>489</v>
      </c>
      <c r="C135" s="37" t="s">
        <v>490</v>
      </c>
      <c r="D135" s="138">
        <v>664.71</v>
      </c>
      <c r="E135" s="138">
        <f t="shared" si="9"/>
        <v>691.2984</v>
      </c>
      <c r="F135" s="139">
        <v>791</v>
      </c>
      <c r="G135" s="106">
        <f t="shared" si="8"/>
        <v>0</v>
      </c>
    </row>
    <row r="136" spans="1:7" ht="12.75">
      <c r="A136" s="8"/>
      <c r="B136" s="36" t="s">
        <v>491</v>
      </c>
      <c r="C136" s="37" t="s">
        <v>492</v>
      </c>
      <c r="D136" s="138">
        <v>664.71</v>
      </c>
      <c r="E136" s="138">
        <f t="shared" si="9"/>
        <v>691.2984</v>
      </c>
      <c r="F136" s="139">
        <v>791</v>
      </c>
      <c r="G136" s="106">
        <f t="shared" si="8"/>
        <v>0</v>
      </c>
    </row>
    <row r="137" spans="1:7" ht="12.75">
      <c r="A137" s="120"/>
      <c r="B137" s="121" t="s">
        <v>493</v>
      </c>
      <c r="C137" s="122" t="s">
        <v>494</v>
      </c>
      <c r="D137" s="186">
        <v>76.47</v>
      </c>
      <c r="E137" s="186">
        <f t="shared" si="9"/>
        <v>79.5288</v>
      </c>
      <c r="F137" s="123">
        <v>91</v>
      </c>
      <c r="G137" s="119">
        <f t="shared" si="8"/>
        <v>0</v>
      </c>
    </row>
    <row r="138" spans="1:7" ht="24">
      <c r="A138" s="120"/>
      <c r="B138" s="121" t="s">
        <v>495</v>
      </c>
      <c r="C138" s="122" t="s">
        <v>496</v>
      </c>
      <c r="D138" s="186">
        <v>40.08</v>
      </c>
      <c r="E138" s="186">
        <f t="shared" si="9"/>
        <v>41.6832</v>
      </c>
      <c r="F138" s="123">
        <v>47.7</v>
      </c>
      <c r="G138" s="187">
        <f t="shared" si="8"/>
        <v>0</v>
      </c>
    </row>
    <row r="139" spans="1:7" ht="12.75">
      <c r="A139" s="120"/>
      <c r="B139" s="121" t="s">
        <v>497</v>
      </c>
      <c r="C139" s="122" t="s">
        <v>498</v>
      </c>
      <c r="D139" s="186">
        <v>402.94</v>
      </c>
      <c r="E139" s="186">
        <f t="shared" si="9"/>
        <v>419.05760000000004</v>
      </c>
      <c r="F139" s="123">
        <v>479.5</v>
      </c>
      <c r="G139" s="119">
        <f t="shared" si="8"/>
        <v>0</v>
      </c>
    </row>
    <row r="140" spans="1:7" ht="12.75">
      <c r="A140" s="120"/>
      <c r="B140" s="121" t="s">
        <v>499</v>
      </c>
      <c r="C140" s="122" t="s">
        <v>500</v>
      </c>
      <c r="D140" s="186">
        <v>16.39</v>
      </c>
      <c r="E140" s="186">
        <f t="shared" si="9"/>
        <v>17.0456</v>
      </c>
      <c r="F140" s="123">
        <v>19.5</v>
      </c>
      <c r="G140" s="119">
        <f t="shared" si="8"/>
        <v>0</v>
      </c>
    </row>
    <row r="141" spans="1:7" ht="12.75">
      <c r="A141" s="120"/>
      <c r="B141" s="121" t="s">
        <v>501</v>
      </c>
      <c r="C141" s="122" t="s">
        <v>502</v>
      </c>
      <c r="D141" s="186">
        <v>43.7</v>
      </c>
      <c r="E141" s="186">
        <f t="shared" si="9"/>
        <v>45.44800000000001</v>
      </c>
      <c r="F141" s="123">
        <v>52</v>
      </c>
      <c r="G141" s="119">
        <f t="shared" si="8"/>
        <v>0</v>
      </c>
    </row>
    <row r="142" spans="1:7" ht="12.75">
      <c r="A142" s="120"/>
      <c r="B142" s="121" t="s">
        <v>503</v>
      </c>
      <c r="C142" s="122" t="s">
        <v>504</v>
      </c>
      <c r="D142" s="186">
        <v>139.08</v>
      </c>
      <c r="E142" s="186">
        <f t="shared" si="9"/>
        <v>144.6432</v>
      </c>
      <c r="F142" s="123">
        <v>165.5</v>
      </c>
      <c r="G142" s="119">
        <f t="shared" si="8"/>
        <v>0</v>
      </c>
    </row>
    <row r="143" spans="1:7" ht="12.75">
      <c r="A143" s="120"/>
      <c r="B143" s="121" t="s">
        <v>505</v>
      </c>
      <c r="C143" s="122" t="s">
        <v>506</v>
      </c>
      <c r="D143" s="186">
        <v>139.08</v>
      </c>
      <c r="E143" s="186">
        <f t="shared" si="9"/>
        <v>144.6432</v>
      </c>
      <c r="F143" s="123">
        <v>165.5</v>
      </c>
      <c r="G143" s="119">
        <f t="shared" si="8"/>
        <v>0</v>
      </c>
    </row>
    <row r="144" spans="1:7" ht="12.75">
      <c r="A144" s="8"/>
      <c r="B144" s="36" t="s">
        <v>507</v>
      </c>
      <c r="C144" s="37" t="s">
        <v>508</v>
      </c>
      <c r="D144" s="138">
        <v>142.02</v>
      </c>
      <c r="E144" s="138">
        <f t="shared" si="9"/>
        <v>147.70080000000002</v>
      </c>
      <c r="F144" s="139">
        <v>169</v>
      </c>
      <c r="G144" s="106">
        <f t="shared" si="8"/>
        <v>0</v>
      </c>
    </row>
    <row r="145" spans="1:7" ht="12.75">
      <c r="A145" s="8"/>
      <c r="B145" s="36" t="s">
        <v>509</v>
      </c>
      <c r="C145" s="37" t="s">
        <v>510</v>
      </c>
      <c r="D145" s="138">
        <v>92.77</v>
      </c>
      <c r="E145" s="138">
        <f t="shared" si="9"/>
        <v>96.4808</v>
      </c>
      <c r="F145" s="139">
        <v>110.4</v>
      </c>
      <c r="G145" s="106">
        <f t="shared" si="8"/>
        <v>0</v>
      </c>
    </row>
    <row r="146" spans="1:7" ht="12.75">
      <c r="A146" s="8"/>
      <c r="B146" s="36" t="s">
        <v>511</v>
      </c>
      <c r="C146" s="37" t="s">
        <v>512</v>
      </c>
      <c r="D146" s="138">
        <v>92.77</v>
      </c>
      <c r="E146" s="138">
        <f t="shared" si="9"/>
        <v>96.4808</v>
      </c>
      <c r="F146" s="139">
        <v>110.4</v>
      </c>
      <c r="G146" s="106">
        <f t="shared" si="8"/>
        <v>0</v>
      </c>
    </row>
    <row r="147" spans="1:7" ht="12.75">
      <c r="A147" s="8"/>
      <c r="B147" s="36" t="s">
        <v>513</v>
      </c>
      <c r="C147" s="37" t="s">
        <v>514</v>
      </c>
      <c r="D147" s="138">
        <v>92.77</v>
      </c>
      <c r="E147" s="138">
        <f t="shared" si="9"/>
        <v>96.4808</v>
      </c>
      <c r="F147" s="139">
        <v>110.4</v>
      </c>
      <c r="G147" s="106">
        <f t="shared" si="8"/>
        <v>0</v>
      </c>
    </row>
    <row r="148" spans="1:7" ht="12.75">
      <c r="A148" s="8"/>
      <c r="B148" s="36" t="s">
        <v>515</v>
      </c>
      <c r="C148" s="37" t="s">
        <v>516</v>
      </c>
      <c r="D148" s="138">
        <v>92.77</v>
      </c>
      <c r="E148" s="138">
        <f t="shared" si="9"/>
        <v>96.4808</v>
      </c>
      <c r="F148" s="139">
        <v>110.4</v>
      </c>
      <c r="G148" s="106">
        <f t="shared" si="8"/>
        <v>0</v>
      </c>
    </row>
    <row r="149" spans="1:7" ht="12.75">
      <c r="A149" s="8"/>
      <c r="B149" s="36" t="s">
        <v>517</v>
      </c>
      <c r="C149" s="37" t="s">
        <v>518</v>
      </c>
      <c r="D149" s="138">
        <v>94.79</v>
      </c>
      <c r="E149" s="138">
        <f t="shared" si="9"/>
        <v>98.58160000000001</v>
      </c>
      <c r="F149" s="139">
        <v>112.8</v>
      </c>
      <c r="G149" s="106">
        <f t="shared" si="8"/>
        <v>0</v>
      </c>
    </row>
    <row r="150" spans="1:7" ht="12.75">
      <c r="A150" s="8"/>
      <c r="B150" s="36" t="s">
        <v>519</v>
      </c>
      <c r="C150" s="37" t="s">
        <v>520</v>
      </c>
      <c r="D150" s="138">
        <v>94.79</v>
      </c>
      <c r="E150" s="138">
        <f t="shared" si="9"/>
        <v>98.58160000000001</v>
      </c>
      <c r="F150" s="139">
        <v>112.8</v>
      </c>
      <c r="G150" s="106">
        <f t="shared" si="8"/>
        <v>0</v>
      </c>
    </row>
    <row r="151" spans="1:7" ht="12.75">
      <c r="A151" s="8"/>
      <c r="B151" s="36" t="s">
        <v>521</v>
      </c>
      <c r="C151" s="37" t="s">
        <v>522</v>
      </c>
      <c r="D151" s="138"/>
      <c r="E151" s="138"/>
      <c r="F151" s="139" t="str">
        <f>F67</f>
        <v>inquire</v>
      </c>
      <c r="G151" s="106"/>
    </row>
    <row r="152" spans="1:7" ht="12.75">
      <c r="A152" s="8"/>
      <c r="B152" s="140" t="s">
        <v>523</v>
      </c>
      <c r="C152" s="90" t="s">
        <v>524</v>
      </c>
      <c r="D152" s="138">
        <v>378.15</v>
      </c>
      <c r="E152" s="138">
        <f>D152*$W$1</f>
        <v>393.276</v>
      </c>
      <c r="F152" s="139">
        <v>450</v>
      </c>
      <c r="G152" s="106">
        <f>F152*A152</f>
        <v>0</v>
      </c>
    </row>
    <row r="153" spans="1:7" ht="12.75">
      <c r="A153" s="8"/>
      <c r="B153" s="140" t="s">
        <v>525</v>
      </c>
      <c r="C153" s="90" t="s">
        <v>526</v>
      </c>
      <c r="D153" s="138">
        <v>378.15</v>
      </c>
      <c r="E153" s="138">
        <f>D153*$W$1</f>
        <v>393.276</v>
      </c>
      <c r="F153" s="139">
        <v>450</v>
      </c>
      <c r="G153" s="106">
        <f>F153*A153</f>
        <v>0</v>
      </c>
    </row>
    <row r="154" spans="1:7" ht="12.75">
      <c r="A154" s="8"/>
      <c r="B154" s="140" t="s">
        <v>527</v>
      </c>
      <c r="C154" s="90" t="s">
        <v>528</v>
      </c>
      <c r="D154" s="138">
        <v>1050.42</v>
      </c>
      <c r="E154" s="138">
        <f>D154*$W$1</f>
        <v>1092.4368000000002</v>
      </c>
      <c r="F154" s="139">
        <v>1250</v>
      </c>
      <c r="G154" s="106">
        <f>F154*A154</f>
        <v>0</v>
      </c>
    </row>
    <row r="155" spans="1:7" ht="12.75">
      <c r="A155" s="8"/>
      <c r="B155" s="140" t="s">
        <v>529</v>
      </c>
      <c r="C155" s="90" t="s">
        <v>530</v>
      </c>
      <c r="D155" s="138"/>
      <c r="E155" s="138"/>
      <c r="F155" s="139" t="s">
        <v>61</v>
      </c>
      <c r="G155" s="106"/>
    </row>
    <row r="156" spans="1:7" ht="12.75">
      <c r="A156" s="8"/>
      <c r="B156" s="36" t="s">
        <v>531</v>
      </c>
      <c r="C156" s="37" t="s">
        <v>532</v>
      </c>
      <c r="D156" s="138"/>
      <c r="E156" s="138"/>
      <c r="F156" s="139" t="str">
        <f>F151</f>
        <v>inquire</v>
      </c>
      <c r="G156" s="106"/>
    </row>
    <row r="157" spans="1:7" ht="12.75">
      <c r="A157" s="8"/>
      <c r="B157" s="36" t="s">
        <v>533</v>
      </c>
      <c r="C157" s="37" t="s">
        <v>534</v>
      </c>
      <c r="D157" s="138">
        <v>189.08</v>
      </c>
      <c r="E157" s="138">
        <f>D157*$W$1</f>
        <v>196.6432</v>
      </c>
      <c r="F157" s="139">
        <v>225</v>
      </c>
      <c r="G157" s="106">
        <f>F157*A157</f>
        <v>0</v>
      </c>
    </row>
    <row r="158" spans="1:7" ht="13.5" thickBot="1">
      <c r="A158" s="40"/>
      <c r="B158" s="41" t="s">
        <v>535</v>
      </c>
      <c r="C158" s="42" t="s">
        <v>536</v>
      </c>
      <c r="D158" s="141">
        <v>189.08</v>
      </c>
      <c r="E158" s="141">
        <f>D158*$W$1</f>
        <v>196.6432</v>
      </c>
      <c r="F158" s="142">
        <v>225</v>
      </c>
      <c r="G158" s="106">
        <f>F158*A158</f>
        <v>0</v>
      </c>
    </row>
    <row r="159" spans="1:7" ht="13.5" thickBot="1">
      <c r="A159" s="45" t="s">
        <v>176</v>
      </c>
      <c r="B159" s="46"/>
      <c r="C159" s="60"/>
      <c r="D159" s="60"/>
      <c r="E159" s="60"/>
      <c r="F159" s="48"/>
      <c r="G159" s="61">
        <f>SUM(G120:G158)</f>
        <v>0</v>
      </c>
    </row>
    <row r="160" spans="1:7" ht="12.75">
      <c r="A160" s="62" t="s">
        <v>177</v>
      </c>
      <c r="B160" s="63"/>
      <c r="C160" s="63"/>
      <c r="D160" s="63"/>
      <c r="E160" s="63"/>
      <c r="F160" s="64"/>
      <c r="G160" s="65">
        <f>G161-(G161/1.19)</f>
        <v>0</v>
      </c>
    </row>
    <row r="161" spans="1:7" ht="13.5" thickBot="1">
      <c r="A161" s="16" t="s">
        <v>178</v>
      </c>
      <c r="B161" s="66"/>
      <c r="C161" s="66"/>
      <c r="D161" s="66"/>
      <c r="E161" s="66"/>
      <c r="F161" s="67"/>
      <c r="G161" s="20">
        <f>G47+G100+G159</f>
        <v>0</v>
      </c>
    </row>
    <row r="162" spans="1:7" ht="12.75">
      <c r="A162" s="1"/>
      <c r="B162" s="1"/>
      <c r="C162" s="1"/>
      <c r="D162" s="1"/>
      <c r="E162" s="1"/>
      <c r="F162" s="3"/>
      <c r="G162" s="1"/>
    </row>
    <row r="163" spans="1:7" ht="12.75">
      <c r="A163" s="68" t="s">
        <v>179</v>
      </c>
      <c r="B163" s="69"/>
      <c r="C163" s="69" t="s">
        <v>180</v>
      </c>
      <c r="D163" s="69"/>
      <c r="E163" s="69"/>
      <c r="F163" s="252" t="s">
        <v>181</v>
      </c>
      <c r="G163" s="253"/>
    </row>
    <row r="164" spans="1:7" ht="12.75">
      <c r="A164" s="70" t="s">
        <v>182</v>
      </c>
      <c r="B164" s="21"/>
      <c r="C164" s="21" t="s">
        <v>183</v>
      </c>
      <c r="D164" s="21"/>
      <c r="E164" s="21"/>
      <c r="F164" s="71" t="s">
        <v>184</v>
      </c>
      <c r="G164" s="72">
        <f>J159+J100+J47</f>
        <v>0</v>
      </c>
    </row>
    <row r="165" spans="1:7" ht="12.75">
      <c r="A165" s="70" t="s">
        <v>185</v>
      </c>
      <c r="B165" s="21"/>
      <c r="C165" s="21" t="s">
        <v>186</v>
      </c>
      <c r="D165" s="21"/>
      <c r="E165" s="21"/>
      <c r="F165" s="73" t="s">
        <v>187</v>
      </c>
      <c r="G165" s="74">
        <f>N159</f>
        <v>0</v>
      </c>
    </row>
    <row r="166" spans="1:7" ht="12.75">
      <c r="A166" s="70" t="s">
        <v>188</v>
      </c>
      <c r="B166" s="21"/>
      <c r="C166" s="21" t="s">
        <v>189</v>
      </c>
      <c r="D166" s="21"/>
      <c r="E166" s="21"/>
      <c r="F166" s="73" t="s">
        <v>190</v>
      </c>
      <c r="G166" s="75">
        <f>O159</f>
        <v>0</v>
      </c>
    </row>
    <row r="167" spans="1:7" ht="12.75">
      <c r="A167" s="76"/>
      <c r="B167" s="77"/>
      <c r="C167" s="77" t="s">
        <v>191</v>
      </c>
      <c r="D167" s="77"/>
      <c r="E167" s="77"/>
      <c r="F167" s="78"/>
      <c r="G167" s="79"/>
    </row>
    <row r="168" spans="1:7" ht="12.75">
      <c r="A168" s="259" t="s">
        <v>192</v>
      </c>
      <c r="B168" s="240"/>
      <c r="C168" s="240"/>
      <c r="D168" s="240"/>
      <c r="E168" s="240"/>
      <c r="F168" s="240"/>
      <c r="G168" s="240"/>
    </row>
    <row r="169" spans="1:7" ht="12.75">
      <c r="A169" s="247"/>
      <c r="B169" s="248"/>
      <c r="C169" s="248"/>
      <c r="D169" s="248"/>
      <c r="E169" s="248"/>
      <c r="F169" s="248"/>
      <c r="G169" s="248"/>
    </row>
    <row r="170" spans="1:7" ht="12.75">
      <c r="A170" s="247"/>
      <c r="B170" s="248"/>
      <c r="C170" s="248"/>
      <c r="D170" s="248"/>
      <c r="E170" s="248"/>
      <c r="F170" s="248"/>
      <c r="G170" s="248"/>
    </row>
    <row r="171" spans="1:7" ht="12.75">
      <c r="A171" s="247"/>
      <c r="B171" s="248"/>
      <c r="C171" s="248"/>
      <c r="D171" s="248"/>
      <c r="E171" s="248"/>
      <c r="F171" s="248"/>
      <c r="G171" s="248"/>
    </row>
    <row r="172" spans="1:7" ht="12.75">
      <c r="A172" s="247"/>
      <c r="B172" s="248"/>
      <c r="C172" s="248"/>
      <c r="D172" s="248"/>
      <c r="E172" s="248"/>
      <c r="F172" s="248"/>
      <c r="G172" s="248"/>
    </row>
    <row r="173" spans="1:7" ht="12.75">
      <c r="A173" s="290">
        <f>A112</f>
        <v>40269</v>
      </c>
      <c r="B173" s="291"/>
      <c r="C173" s="251" t="s">
        <v>74</v>
      </c>
      <c r="D173" s="241"/>
      <c r="E173" s="241"/>
      <c r="F173" s="241"/>
      <c r="G173" s="246" t="s">
        <v>564</v>
      </c>
    </row>
    <row r="178" ht="13.5" thickBot="1"/>
    <row r="179" spans="3:7" ht="13.5" thickBot="1">
      <c r="C179" s="216" t="s">
        <v>559</v>
      </c>
      <c r="D179" s="217"/>
      <c r="E179" s="217"/>
      <c r="F179" s="217"/>
      <c r="G179" s="218"/>
    </row>
    <row r="180" spans="3:7" ht="12.75">
      <c r="C180" s="219"/>
      <c r="D180" s="220"/>
      <c r="E180" s="220"/>
      <c r="F180" s="220"/>
      <c r="G180" s="221"/>
    </row>
    <row r="181" spans="3:7" ht="12.75">
      <c r="C181" s="242">
        <f>'customer info'!$B$29</f>
        <v>0</v>
      </c>
      <c r="D181" s="255"/>
      <c r="E181" s="255"/>
      <c r="F181" s="255"/>
      <c r="G181" s="282"/>
    </row>
    <row r="182" spans="3:7" ht="12.75">
      <c r="C182" s="243"/>
      <c r="D182" s="255"/>
      <c r="E182" s="255"/>
      <c r="F182" s="255"/>
      <c r="G182" s="282"/>
    </row>
    <row r="183" spans="3:7" ht="30">
      <c r="C183" s="223"/>
      <c r="D183" s="222"/>
      <c r="E183" s="222"/>
      <c r="F183" s="222"/>
      <c r="G183" s="206"/>
    </row>
    <row r="184" spans="3:7" ht="12.75">
      <c r="C184" s="254">
        <f>'customer info'!$B$30</f>
        <v>0</v>
      </c>
      <c r="D184" s="244"/>
      <c r="E184" s="244"/>
      <c r="F184" s="244"/>
      <c r="G184" s="267"/>
    </row>
    <row r="185" spans="3:7" ht="12.75">
      <c r="C185" s="254"/>
      <c r="D185" s="244"/>
      <c r="E185" s="244"/>
      <c r="F185" s="244"/>
      <c r="G185" s="267"/>
    </row>
    <row r="186" spans="3:7" ht="30">
      <c r="C186" s="223"/>
      <c r="D186" s="222"/>
      <c r="E186" s="222"/>
      <c r="F186" s="222"/>
      <c r="G186" s="206"/>
    </row>
    <row r="187" spans="3:7" ht="12.75">
      <c r="C187" s="254">
        <f>'customer info'!$B$31</f>
        <v>0</v>
      </c>
      <c r="D187" s="244"/>
      <c r="E187" s="244"/>
      <c r="F187" s="244"/>
      <c r="G187" s="267"/>
    </row>
    <row r="188" spans="3:7" ht="12.75">
      <c r="C188" s="254"/>
      <c r="D188" s="244"/>
      <c r="E188" s="244"/>
      <c r="F188" s="244"/>
      <c r="G188" s="267"/>
    </row>
    <row r="189" spans="3:7" ht="30">
      <c r="C189" s="223"/>
      <c r="D189" s="222"/>
      <c r="E189" s="222"/>
      <c r="F189" s="222"/>
      <c r="G189" s="206"/>
    </row>
    <row r="190" spans="3:7" ht="12.75">
      <c r="C190" s="254">
        <f>'customer info'!$B$32</f>
        <v>0</v>
      </c>
      <c r="D190" s="244"/>
      <c r="E190" s="244"/>
      <c r="F190" s="244"/>
      <c r="G190" s="267"/>
    </row>
    <row r="191" spans="3:7" ht="12.75">
      <c r="C191" s="254"/>
      <c r="D191" s="244"/>
      <c r="E191" s="244"/>
      <c r="F191" s="244"/>
      <c r="G191" s="267"/>
    </row>
    <row r="192" spans="3:7" ht="30">
      <c r="C192" s="224"/>
      <c r="D192" s="225"/>
      <c r="E192" s="225"/>
      <c r="F192" s="225"/>
      <c r="G192" s="199"/>
    </row>
    <row r="193" spans="3:7" ht="12.75">
      <c r="C193" s="254">
        <f>'customer info'!$B$33</f>
        <v>0</v>
      </c>
      <c r="D193" s="255"/>
      <c r="E193" s="255"/>
      <c r="F193" s="255"/>
      <c r="G193" s="282"/>
    </row>
    <row r="194" spans="3:7" ht="13.5" thickBot="1">
      <c r="C194" s="256"/>
      <c r="D194" s="257"/>
      <c r="E194" s="257"/>
      <c r="F194" s="257"/>
      <c r="G194" s="258"/>
    </row>
    <row r="196" ht="12.75">
      <c r="C196" s="226" t="s">
        <v>560</v>
      </c>
    </row>
    <row r="197" spans="3:4" ht="12.75">
      <c r="C197" s="227" t="s">
        <v>179</v>
      </c>
      <c r="D197" s="228"/>
    </row>
    <row r="198" spans="3:4" ht="12.75">
      <c r="C198" s="229" t="s">
        <v>182</v>
      </c>
      <c r="D198" s="230"/>
    </row>
    <row r="199" spans="3:4" ht="12.75">
      <c r="C199" s="229" t="s">
        <v>185</v>
      </c>
      <c r="D199" s="230"/>
    </row>
    <row r="200" spans="3:4" ht="12.75">
      <c r="C200" s="231" t="s">
        <v>188</v>
      </c>
      <c r="D200" s="232"/>
    </row>
  </sheetData>
  <sheetProtection/>
  <mergeCells count="12">
    <mergeCell ref="C193:G194"/>
    <mergeCell ref="A168:G168"/>
    <mergeCell ref="A173:B173"/>
    <mergeCell ref="C173:F173"/>
    <mergeCell ref="C181:G182"/>
    <mergeCell ref="C184:G185"/>
    <mergeCell ref="C187:G188"/>
    <mergeCell ref="C190:G191"/>
    <mergeCell ref="A52:B52"/>
    <mergeCell ref="A112:B112"/>
    <mergeCell ref="C112:E112"/>
    <mergeCell ref="F163:G163"/>
  </mergeCells>
  <hyperlinks>
    <hyperlink ref="C52" r:id="rId1" display="www.porsche-restoration-panels.com"/>
    <hyperlink ref="C112" r:id="rId2" display="www.porsche-restoration-panels.com"/>
    <hyperlink ref="C173" r:id="rId3" display="www.porsche-restoration-panels.com"/>
  </hyperlinks>
  <printOptions/>
  <pageMargins left="0.75" right="0.35" top="0.43" bottom="0.45" header="0.29" footer="0.28"/>
  <pageSetup orientation="portrait" paperSize="9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6"/>
  <sheetViews>
    <sheetView zoomScalePageLayoutView="0" workbookViewId="0" topLeftCell="A1">
      <selection activeCell="G120" sqref="G120"/>
    </sheetView>
  </sheetViews>
  <sheetFormatPr defaultColWidth="9.140625" defaultRowHeight="12.75"/>
  <cols>
    <col min="1" max="1" width="7.140625" style="0" customWidth="1"/>
    <col min="2" max="2" width="7.00390625" style="0" customWidth="1"/>
    <col min="3" max="3" width="28.7109375" style="0" customWidth="1"/>
    <col min="4" max="4" width="1.7109375" style="0" hidden="1" customWidth="1"/>
    <col min="5" max="5" width="10.57421875" style="0" customWidth="1"/>
    <col min="6" max="6" width="14.8515625" style="0" customWidth="1"/>
    <col min="7" max="7" width="11.421875" style="0" customWidth="1"/>
  </cols>
  <sheetData>
    <row r="1" ht="12.75">
      <c r="G1" s="1"/>
    </row>
    <row r="2" ht="12.75">
      <c r="G2" s="1"/>
    </row>
    <row r="3" spans="1:8" ht="13.5" thickBot="1">
      <c r="A3" s="107"/>
      <c r="B3" s="107"/>
      <c r="C3" s="108">
        <f>'customer info'!B29:D29</f>
        <v>0</v>
      </c>
      <c r="D3" s="108"/>
      <c r="E3" s="108"/>
      <c r="F3" s="3"/>
      <c r="G3" s="1"/>
      <c r="H3" s="1"/>
    </row>
    <row r="4" spans="1:8" ht="13.5" thickBot="1">
      <c r="A4" s="4" t="s">
        <v>0</v>
      </c>
      <c r="B4" s="5" t="s">
        <v>1</v>
      </c>
      <c r="C4" s="5" t="s">
        <v>2</v>
      </c>
      <c r="D4" s="6"/>
      <c r="E4" s="53" t="s">
        <v>3</v>
      </c>
      <c r="F4" s="6" t="s">
        <v>4</v>
      </c>
      <c r="G4" s="7" t="s">
        <v>5</v>
      </c>
      <c r="H4" s="1"/>
    </row>
    <row r="5" spans="1:7" ht="24">
      <c r="A5" s="159"/>
      <c r="B5" s="160" t="s">
        <v>6</v>
      </c>
      <c r="C5" s="161" t="s">
        <v>7</v>
      </c>
      <c r="D5" s="162">
        <v>130.25</v>
      </c>
      <c r="E5" s="174">
        <f>D5*'356-parts'!$W$1</f>
        <v>135.46</v>
      </c>
      <c r="F5" s="163">
        <f>E5*1.19</f>
        <v>161.19740000000002</v>
      </c>
      <c r="G5" s="164">
        <f aca="true" t="shared" si="0" ref="G5:G35">A5*F5</f>
        <v>0</v>
      </c>
    </row>
    <row r="6" spans="1:7" ht="12.75">
      <c r="A6" s="120"/>
      <c r="B6" s="165" t="s">
        <v>8</v>
      </c>
      <c r="C6" s="166" t="s">
        <v>9</v>
      </c>
      <c r="D6" s="167">
        <v>25.21</v>
      </c>
      <c r="E6" s="173">
        <f>D6*'356-parts'!$W$1</f>
        <v>26.218400000000003</v>
      </c>
      <c r="F6" s="168">
        <f>E6*1.19</f>
        <v>31.199896000000003</v>
      </c>
      <c r="G6" s="169">
        <f t="shared" si="0"/>
        <v>0</v>
      </c>
    </row>
    <row r="7" spans="1:7" ht="12.75">
      <c r="A7" s="120"/>
      <c r="B7" s="165" t="s">
        <v>10</v>
      </c>
      <c r="C7" s="166" t="s">
        <v>11</v>
      </c>
      <c r="D7" s="167">
        <v>44.12</v>
      </c>
      <c r="E7" s="173">
        <f>D7*'356-parts'!$W$1</f>
        <v>45.8848</v>
      </c>
      <c r="F7" s="168">
        <f aca="true" t="shared" si="1" ref="F7:F35">E7*1.19</f>
        <v>54.602911999999996</v>
      </c>
      <c r="G7" s="169">
        <f t="shared" si="0"/>
        <v>0</v>
      </c>
    </row>
    <row r="8" spans="1:7" ht="24">
      <c r="A8" s="120"/>
      <c r="B8" s="165" t="s">
        <v>12</v>
      </c>
      <c r="C8" s="166" t="s">
        <v>13</v>
      </c>
      <c r="D8" s="167">
        <v>76.89</v>
      </c>
      <c r="E8" s="173">
        <f>D8*'356-parts'!$W$1</f>
        <v>79.96560000000001</v>
      </c>
      <c r="F8" s="168">
        <f t="shared" si="1"/>
        <v>95.159064</v>
      </c>
      <c r="G8" s="169">
        <f t="shared" si="0"/>
        <v>0</v>
      </c>
    </row>
    <row r="9" spans="1:7" ht="12.75">
      <c r="A9" s="120"/>
      <c r="B9" s="165" t="s">
        <v>14</v>
      </c>
      <c r="C9" s="166" t="s">
        <v>15</v>
      </c>
      <c r="D9" s="167">
        <v>76.89</v>
      </c>
      <c r="E9" s="173">
        <f>D9*'356-parts'!$W$1</f>
        <v>79.96560000000001</v>
      </c>
      <c r="F9" s="168">
        <f t="shared" si="1"/>
        <v>95.159064</v>
      </c>
      <c r="G9" s="169">
        <f t="shared" si="0"/>
        <v>0</v>
      </c>
    </row>
    <row r="10" spans="1:7" ht="12.75">
      <c r="A10" s="120"/>
      <c r="B10" s="165" t="s">
        <v>16</v>
      </c>
      <c r="C10" s="166" t="s">
        <v>17</v>
      </c>
      <c r="D10" s="167">
        <v>124.37</v>
      </c>
      <c r="E10" s="173">
        <f>D10*'356-parts'!$W$1</f>
        <v>129.34480000000002</v>
      </c>
      <c r="F10" s="168">
        <f t="shared" si="1"/>
        <v>153.92031200000002</v>
      </c>
      <c r="G10" s="169">
        <f t="shared" si="0"/>
        <v>0</v>
      </c>
    </row>
    <row r="11" spans="1:7" ht="12.75">
      <c r="A11" s="120"/>
      <c r="B11" s="165" t="s">
        <v>16</v>
      </c>
      <c r="C11" s="166" t="s">
        <v>17</v>
      </c>
      <c r="D11" s="167">
        <v>124.37</v>
      </c>
      <c r="E11" s="173">
        <f>D11*'356-parts'!$W$1</f>
        <v>129.34480000000002</v>
      </c>
      <c r="F11" s="168">
        <f t="shared" si="1"/>
        <v>153.92031200000002</v>
      </c>
      <c r="G11" s="169">
        <f t="shared" si="0"/>
        <v>0</v>
      </c>
    </row>
    <row r="12" spans="1:7" ht="12.75">
      <c r="A12" s="120"/>
      <c r="B12" s="165" t="s">
        <v>18</v>
      </c>
      <c r="C12" s="166" t="s">
        <v>19</v>
      </c>
      <c r="D12" s="167">
        <v>124.37</v>
      </c>
      <c r="E12" s="173">
        <f>D12*'356-parts'!$W$1</f>
        <v>129.34480000000002</v>
      </c>
      <c r="F12" s="168">
        <f t="shared" si="1"/>
        <v>153.92031200000002</v>
      </c>
      <c r="G12" s="169">
        <f t="shared" si="0"/>
        <v>0</v>
      </c>
    </row>
    <row r="13" spans="1:7" ht="12.75">
      <c r="A13" s="120"/>
      <c r="B13" s="165" t="s">
        <v>18</v>
      </c>
      <c r="C13" s="166" t="s">
        <v>19</v>
      </c>
      <c r="D13" s="167">
        <v>124.37</v>
      </c>
      <c r="E13" s="173">
        <f>D13*'356-parts'!$W$1</f>
        <v>129.34480000000002</v>
      </c>
      <c r="F13" s="168">
        <f t="shared" si="1"/>
        <v>153.92031200000002</v>
      </c>
      <c r="G13" s="169">
        <f t="shared" si="0"/>
        <v>0</v>
      </c>
    </row>
    <row r="14" spans="1:7" ht="13.5" customHeight="1">
      <c r="A14" s="120"/>
      <c r="B14" s="165" t="s">
        <v>20</v>
      </c>
      <c r="C14" s="166" t="s">
        <v>21</v>
      </c>
      <c r="D14" s="167">
        <v>85.71</v>
      </c>
      <c r="E14" s="173">
        <f>D14*'356-parts'!$W$1</f>
        <v>89.13839999999999</v>
      </c>
      <c r="F14" s="168">
        <f t="shared" si="1"/>
        <v>106.07469599999999</v>
      </c>
      <c r="G14" s="169">
        <f t="shared" si="0"/>
        <v>0</v>
      </c>
    </row>
    <row r="15" spans="1:7" ht="15" customHeight="1">
      <c r="A15" s="120"/>
      <c r="B15" s="165" t="s">
        <v>22</v>
      </c>
      <c r="C15" s="166" t="s">
        <v>23</v>
      </c>
      <c r="D15" s="167">
        <v>85.71</v>
      </c>
      <c r="E15" s="173">
        <f>D15*'356-parts'!$W$1</f>
        <v>89.13839999999999</v>
      </c>
      <c r="F15" s="168">
        <f t="shared" si="1"/>
        <v>106.07469599999999</v>
      </c>
      <c r="G15" s="169">
        <f t="shared" si="0"/>
        <v>0</v>
      </c>
    </row>
    <row r="16" spans="1:7" ht="12.75">
      <c r="A16" s="120"/>
      <c r="B16" s="165" t="s">
        <v>24</v>
      </c>
      <c r="C16" s="166" t="s">
        <v>25</v>
      </c>
      <c r="D16" s="167">
        <v>176.47</v>
      </c>
      <c r="E16" s="173">
        <f>D16*'356-parts'!$W$1</f>
        <v>183.52880000000002</v>
      </c>
      <c r="F16" s="168">
        <f t="shared" si="1"/>
        <v>218.39927200000002</v>
      </c>
      <c r="G16" s="169">
        <f t="shared" si="0"/>
        <v>0</v>
      </c>
    </row>
    <row r="17" spans="1:7" ht="12.75">
      <c r="A17" s="120"/>
      <c r="B17" s="165" t="s">
        <v>26</v>
      </c>
      <c r="C17" s="166" t="s">
        <v>27</v>
      </c>
      <c r="D17" s="167">
        <v>176.47</v>
      </c>
      <c r="E17" s="173">
        <f>D17*'356-parts'!$W$1</f>
        <v>183.52880000000002</v>
      </c>
      <c r="F17" s="168">
        <f t="shared" si="1"/>
        <v>218.39927200000002</v>
      </c>
      <c r="G17" s="169">
        <f t="shared" si="0"/>
        <v>0</v>
      </c>
    </row>
    <row r="18" spans="1:7" ht="15" customHeight="1">
      <c r="A18" s="120"/>
      <c r="B18" s="165" t="s">
        <v>28</v>
      </c>
      <c r="C18" s="166" t="s">
        <v>29</v>
      </c>
      <c r="D18" s="167">
        <v>61.76</v>
      </c>
      <c r="E18" s="173">
        <f>D18*'356-parts'!$W$1</f>
        <v>64.2304</v>
      </c>
      <c r="F18" s="168">
        <f t="shared" si="1"/>
        <v>76.434176</v>
      </c>
      <c r="G18" s="169">
        <f t="shared" si="0"/>
        <v>0</v>
      </c>
    </row>
    <row r="19" spans="1:7" ht="15.75" customHeight="1">
      <c r="A19" s="120"/>
      <c r="B19" s="170" t="s">
        <v>30</v>
      </c>
      <c r="C19" s="171" t="s">
        <v>31</v>
      </c>
      <c r="D19" s="172">
        <v>61.76</v>
      </c>
      <c r="E19" s="173">
        <f>D19*'356-parts'!$W$1</f>
        <v>64.2304</v>
      </c>
      <c r="F19" s="168">
        <f t="shared" si="1"/>
        <v>76.434176</v>
      </c>
      <c r="G19" s="169">
        <f t="shared" si="0"/>
        <v>0</v>
      </c>
    </row>
    <row r="20" spans="1:7" ht="12.75">
      <c r="A20" s="120"/>
      <c r="B20" s="170" t="s">
        <v>32</v>
      </c>
      <c r="C20" s="171" t="s">
        <v>33</v>
      </c>
      <c r="D20" s="172">
        <v>74.37</v>
      </c>
      <c r="E20" s="173">
        <f>D20*'356-parts'!$W$1</f>
        <v>77.3448</v>
      </c>
      <c r="F20" s="168">
        <f t="shared" si="1"/>
        <v>92.040312</v>
      </c>
      <c r="G20" s="169">
        <f t="shared" si="0"/>
        <v>0</v>
      </c>
    </row>
    <row r="21" spans="1:7" ht="12.75">
      <c r="A21" s="120"/>
      <c r="B21" s="165" t="s">
        <v>34</v>
      </c>
      <c r="C21" s="166" t="s">
        <v>35</v>
      </c>
      <c r="D21" s="167">
        <v>74.37</v>
      </c>
      <c r="E21" s="173">
        <f>D21*'356-parts'!$W$1</f>
        <v>77.3448</v>
      </c>
      <c r="F21" s="168">
        <f t="shared" si="1"/>
        <v>92.040312</v>
      </c>
      <c r="G21" s="169">
        <f t="shared" si="0"/>
        <v>0</v>
      </c>
    </row>
    <row r="22" spans="1:7" ht="12.75" customHeight="1">
      <c r="A22" s="120"/>
      <c r="B22" s="165" t="s">
        <v>36</v>
      </c>
      <c r="C22" s="166" t="s">
        <v>37</v>
      </c>
      <c r="D22" s="167">
        <v>213.45</v>
      </c>
      <c r="E22" s="173">
        <f>D22*'356-parts'!$W$1</f>
        <v>221.988</v>
      </c>
      <c r="F22" s="168">
        <f t="shared" si="1"/>
        <v>264.16571999999996</v>
      </c>
      <c r="G22" s="169">
        <f t="shared" si="0"/>
        <v>0</v>
      </c>
    </row>
    <row r="23" spans="1:7" ht="12" customHeight="1">
      <c r="A23" s="120"/>
      <c r="B23" s="165" t="s">
        <v>36</v>
      </c>
      <c r="C23" s="166" t="s">
        <v>37</v>
      </c>
      <c r="D23" s="167">
        <v>213.45</v>
      </c>
      <c r="E23" s="173">
        <f>D23*'356-parts'!$W$1</f>
        <v>221.988</v>
      </c>
      <c r="F23" s="168">
        <f t="shared" si="1"/>
        <v>264.16571999999996</v>
      </c>
      <c r="G23" s="169">
        <f t="shared" si="0"/>
        <v>0</v>
      </c>
    </row>
    <row r="24" spans="1:7" ht="13.5" customHeight="1">
      <c r="A24" s="120"/>
      <c r="B24" s="165" t="s">
        <v>38</v>
      </c>
      <c r="C24" s="166" t="s">
        <v>39</v>
      </c>
      <c r="D24" s="167">
        <v>213.45</v>
      </c>
      <c r="E24" s="173">
        <f>D24*'356-parts'!$W$1</f>
        <v>221.988</v>
      </c>
      <c r="F24" s="168">
        <f t="shared" si="1"/>
        <v>264.16571999999996</v>
      </c>
      <c r="G24" s="169">
        <f t="shared" si="0"/>
        <v>0</v>
      </c>
    </row>
    <row r="25" spans="1:7" ht="14.25" customHeight="1">
      <c r="A25" s="120"/>
      <c r="B25" s="165" t="s">
        <v>38</v>
      </c>
      <c r="C25" s="166" t="s">
        <v>40</v>
      </c>
      <c r="D25" s="167">
        <v>213.45</v>
      </c>
      <c r="E25" s="173">
        <f>D25*'356-parts'!$W$1</f>
        <v>221.988</v>
      </c>
      <c r="F25" s="168">
        <f t="shared" si="1"/>
        <v>264.16571999999996</v>
      </c>
      <c r="G25" s="169">
        <f t="shared" si="0"/>
        <v>0</v>
      </c>
    </row>
    <row r="26" spans="1:7" ht="14.25" customHeight="1">
      <c r="A26" s="120"/>
      <c r="B26" s="165" t="s">
        <v>41</v>
      </c>
      <c r="C26" s="166" t="s">
        <v>42</v>
      </c>
      <c r="D26" s="167">
        <v>63.45</v>
      </c>
      <c r="E26" s="173">
        <f>D26*'356-parts'!$W$1</f>
        <v>65.988</v>
      </c>
      <c r="F26" s="168">
        <f t="shared" si="1"/>
        <v>78.52571999999999</v>
      </c>
      <c r="G26" s="169">
        <f t="shared" si="0"/>
        <v>0</v>
      </c>
    </row>
    <row r="27" spans="1:7" ht="12.75" customHeight="1">
      <c r="A27" s="120"/>
      <c r="B27" s="165" t="s">
        <v>41</v>
      </c>
      <c r="C27" s="166" t="s">
        <v>43</v>
      </c>
      <c r="D27" s="167">
        <v>63.45</v>
      </c>
      <c r="E27" s="173">
        <f>D27*'356-parts'!$W$1</f>
        <v>65.988</v>
      </c>
      <c r="F27" s="168">
        <f t="shared" si="1"/>
        <v>78.52571999999999</v>
      </c>
      <c r="G27" s="169">
        <f t="shared" si="0"/>
        <v>0</v>
      </c>
    </row>
    <row r="28" spans="1:7" ht="15.75" customHeight="1">
      <c r="A28" s="120"/>
      <c r="B28" s="165" t="s">
        <v>44</v>
      </c>
      <c r="C28" s="166" t="s">
        <v>45</v>
      </c>
      <c r="D28" s="167">
        <v>63.45</v>
      </c>
      <c r="E28" s="173">
        <f>D28*'356-parts'!$W$1</f>
        <v>65.988</v>
      </c>
      <c r="F28" s="168">
        <f t="shared" si="1"/>
        <v>78.52571999999999</v>
      </c>
      <c r="G28" s="169">
        <f t="shared" si="0"/>
        <v>0</v>
      </c>
    </row>
    <row r="29" spans="1:7" ht="11.25" customHeight="1">
      <c r="A29" s="120"/>
      <c r="B29" s="165" t="s">
        <v>44</v>
      </c>
      <c r="C29" s="166" t="s">
        <v>46</v>
      </c>
      <c r="D29" s="167">
        <v>63.45</v>
      </c>
      <c r="E29" s="173">
        <f>D29*'356-parts'!$W$1</f>
        <v>65.988</v>
      </c>
      <c r="F29" s="168">
        <f t="shared" si="1"/>
        <v>78.52571999999999</v>
      </c>
      <c r="G29" s="169">
        <f t="shared" si="0"/>
        <v>0</v>
      </c>
    </row>
    <row r="30" spans="1:7" ht="13.5" customHeight="1">
      <c r="A30" s="120"/>
      <c r="B30" s="165" t="s">
        <v>47</v>
      </c>
      <c r="C30" s="166" t="s">
        <v>48</v>
      </c>
      <c r="D30" s="167">
        <v>63.03</v>
      </c>
      <c r="E30" s="173">
        <f>D30*'356-parts'!$W$1</f>
        <v>65.55120000000001</v>
      </c>
      <c r="F30" s="168">
        <f t="shared" si="1"/>
        <v>78.00592800000001</v>
      </c>
      <c r="G30" s="169">
        <f t="shared" si="0"/>
        <v>0</v>
      </c>
    </row>
    <row r="31" spans="1:7" ht="14.25" customHeight="1">
      <c r="A31" s="120"/>
      <c r="B31" s="165" t="s">
        <v>49</v>
      </c>
      <c r="C31" s="166" t="s">
        <v>50</v>
      </c>
      <c r="D31" s="167">
        <v>63.03</v>
      </c>
      <c r="E31" s="173">
        <f>D31*'356-parts'!$W$1</f>
        <v>65.55120000000001</v>
      </c>
      <c r="F31" s="168">
        <f t="shared" si="1"/>
        <v>78.00592800000001</v>
      </c>
      <c r="G31" s="169">
        <f t="shared" si="0"/>
        <v>0</v>
      </c>
    </row>
    <row r="32" spans="1:7" ht="15" customHeight="1">
      <c r="A32" s="120"/>
      <c r="B32" s="165" t="s">
        <v>51</v>
      </c>
      <c r="C32" s="166" t="s">
        <v>52</v>
      </c>
      <c r="D32" s="167">
        <v>19.33</v>
      </c>
      <c r="E32" s="173">
        <f>D32*'356-parts'!$W$1</f>
        <v>20.103199999999998</v>
      </c>
      <c r="F32" s="168">
        <f t="shared" si="1"/>
        <v>23.922807999999996</v>
      </c>
      <c r="G32" s="169">
        <f t="shared" si="0"/>
        <v>0</v>
      </c>
    </row>
    <row r="33" spans="1:7" ht="12.75" customHeight="1">
      <c r="A33" s="120"/>
      <c r="B33" s="165" t="s">
        <v>53</v>
      </c>
      <c r="C33" s="166" t="s">
        <v>54</v>
      </c>
      <c r="D33" s="167">
        <v>21.43</v>
      </c>
      <c r="E33" s="173">
        <f>D33*'356-parts'!$W$1</f>
        <v>22.287200000000002</v>
      </c>
      <c r="F33" s="168">
        <f t="shared" si="1"/>
        <v>26.521768</v>
      </c>
      <c r="G33" s="169">
        <f t="shared" si="0"/>
        <v>0</v>
      </c>
    </row>
    <row r="34" spans="1:7" ht="12" customHeight="1">
      <c r="A34" s="120"/>
      <c r="B34" s="170" t="s">
        <v>55</v>
      </c>
      <c r="C34" s="171" t="s">
        <v>56</v>
      </c>
      <c r="D34" s="172">
        <v>21.43</v>
      </c>
      <c r="E34" s="173">
        <f>D34*'356-parts'!$W$1</f>
        <v>22.287200000000002</v>
      </c>
      <c r="F34" s="168">
        <f t="shared" si="1"/>
        <v>26.521768</v>
      </c>
      <c r="G34" s="169">
        <f t="shared" si="0"/>
        <v>0</v>
      </c>
    </row>
    <row r="35" spans="1:7" ht="12.75">
      <c r="A35" s="120"/>
      <c r="B35" s="165" t="s">
        <v>57</v>
      </c>
      <c r="C35" s="166" t="s">
        <v>58</v>
      </c>
      <c r="D35" s="167">
        <v>163.87</v>
      </c>
      <c r="E35" s="173">
        <f>D35*'356-parts'!$W$1</f>
        <v>170.4248</v>
      </c>
      <c r="F35" s="168">
        <f t="shared" si="1"/>
        <v>202.805512</v>
      </c>
      <c r="G35" s="169">
        <f t="shared" si="0"/>
        <v>0</v>
      </c>
    </row>
    <row r="36" spans="1:7" ht="14.25" customHeight="1">
      <c r="A36" s="120"/>
      <c r="B36" s="165" t="s">
        <v>59</v>
      </c>
      <c r="C36" s="166" t="s">
        <v>60</v>
      </c>
      <c r="D36" s="167"/>
      <c r="E36" s="173">
        <f>D36*'356-parts'!$W$1</f>
        <v>0</v>
      </c>
      <c r="F36" s="168" t="s">
        <v>61</v>
      </c>
      <c r="G36" s="169"/>
    </row>
    <row r="37" spans="1:7" ht="12.75">
      <c r="A37" s="120"/>
      <c r="B37" s="165" t="s">
        <v>62</v>
      </c>
      <c r="C37" s="166" t="s">
        <v>63</v>
      </c>
      <c r="D37" s="167">
        <v>163.87</v>
      </c>
      <c r="E37" s="173">
        <f>D37*'356-parts'!$W$1</f>
        <v>170.4248</v>
      </c>
      <c r="F37" s="168">
        <f>E37*1.19</f>
        <v>202.805512</v>
      </c>
      <c r="G37" s="169">
        <f>A37*F37</f>
        <v>0</v>
      </c>
    </row>
    <row r="38" spans="1:7" ht="26.25" customHeight="1">
      <c r="A38" s="120"/>
      <c r="B38" s="165" t="s">
        <v>64</v>
      </c>
      <c r="C38" s="166" t="s">
        <v>65</v>
      </c>
      <c r="D38" s="167">
        <v>137.39</v>
      </c>
      <c r="E38" s="173">
        <f>D38*'356-parts'!$W$1</f>
        <v>142.88559999999998</v>
      </c>
      <c r="F38" s="168">
        <f>E38*1.19</f>
        <v>170.03386399999997</v>
      </c>
      <c r="G38" s="169">
        <f>A38*F38</f>
        <v>0</v>
      </c>
    </row>
    <row r="39" spans="1:7" ht="24">
      <c r="A39" s="120"/>
      <c r="B39" s="165" t="s">
        <v>66</v>
      </c>
      <c r="C39" s="166" t="s">
        <v>67</v>
      </c>
      <c r="D39" s="167">
        <v>328.57</v>
      </c>
      <c r="E39" s="173">
        <f>D39*'356-parts'!$W$1</f>
        <v>341.7128</v>
      </c>
      <c r="F39" s="168">
        <f>E39*1.19</f>
        <v>406.638232</v>
      </c>
      <c r="G39" s="169">
        <f>A39*F39</f>
        <v>0</v>
      </c>
    </row>
    <row r="40" spans="1:7" ht="24">
      <c r="A40" s="120"/>
      <c r="B40" s="165" t="s">
        <v>68</v>
      </c>
      <c r="C40" s="166" t="s">
        <v>69</v>
      </c>
      <c r="D40" s="167">
        <v>176.47</v>
      </c>
      <c r="E40" s="173">
        <f>D40*'356-parts'!$W$1</f>
        <v>183.52880000000002</v>
      </c>
      <c r="F40" s="168">
        <f>E40*1.19</f>
        <v>218.39927200000002</v>
      </c>
      <c r="G40" s="169">
        <f>A40*F40</f>
        <v>0</v>
      </c>
    </row>
    <row r="41" spans="1:7" ht="24">
      <c r="A41" s="120"/>
      <c r="B41" s="165" t="s">
        <v>70</v>
      </c>
      <c r="C41" s="166" t="s">
        <v>71</v>
      </c>
      <c r="D41" s="167">
        <v>30.25</v>
      </c>
      <c r="E41" s="173">
        <f>D41*'356-parts'!$W$1</f>
        <v>31.46</v>
      </c>
      <c r="F41" s="168">
        <f>E41*1.19</f>
        <v>37.4374</v>
      </c>
      <c r="G41" s="169">
        <f>A41*F41</f>
        <v>0</v>
      </c>
    </row>
    <row r="42" spans="1:7" ht="13.5" thickBot="1">
      <c r="A42" s="10"/>
      <c r="B42" s="11"/>
      <c r="C42" s="12" t="s">
        <v>72</v>
      </c>
      <c r="D42" s="13"/>
      <c r="E42" s="13"/>
      <c r="F42" s="14"/>
      <c r="G42" s="15"/>
    </row>
    <row r="43" spans="1:8" ht="13.5" thickBot="1">
      <c r="A43" s="16" t="s">
        <v>73</v>
      </c>
      <c r="B43" s="17"/>
      <c r="C43" s="18"/>
      <c r="D43" s="18"/>
      <c r="E43" s="18"/>
      <c r="F43" s="19"/>
      <c r="G43" s="20">
        <f>SUM(G5:G41)</f>
        <v>0</v>
      </c>
      <c r="H43" s="21"/>
    </row>
    <row r="44" spans="1:8" ht="12.75">
      <c r="A44" s="21"/>
      <c r="B44" s="22"/>
      <c r="C44" s="23"/>
      <c r="D44" s="23"/>
      <c r="E44" s="23"/>
      <c r="F44" s="24"/>
      <c r="G44" s="25"/>
      <c r="H44" s="21"/>
    </row>
    <row r="45" spans="1:8" ht="12.75">
      <c r="A45" s="21"/>
      <c r="B45" s="22"/>
      <c r="C45" s="23"/>
      <c r="D45" s="23"/>
      <c r="E45" s="23"/>
      <c r="F45" s="24"/>
      <c r="G45" s="25"/>
      <c r="H45" s="21"/>
    </row>
    <row r="46" spans="1:8" ht="12.75">
      <c r="A46" s="21"/>
      <c r="B46" s="22"/>
      <c r="C46" s="23"/>
      <c r="D46" s="23"/>
      <c r="E46" s="23"/>
      <c r="F46" s="24"/>
      <c r="G46" s="25"/>
      <c r="H46" s="21"/>
    </row>
    <row r="47" spans="1:8" ht="12.75">
      <c r="A47" s="21"/>
      <c r="B47" s="22"/>
      <c r="C47" s="23"/>
      <c r="D47" s="23"/>
      <c r="E47" s="23"/>
      <c r="F47" s="24"/>
      <c r="G47" s="25"/>
      <c r="H47" s="21"/>
    </row>
    <row r="48" spans="1:8" ht="12.75">
      <c r="A48" s="21"/>
      <c r="B48" s="22"/>
      <c r="C48" s="23"/>
      <c r="D48" s="23"/>
      <c r="E48" s="23"/>
      <c r="F48" s="24"/>
      <c r="G48" s="25"/>
      <c r="H48" s="21"/>
    </row>
    <row r="49" spans="1:8" ht="12.75">
      <c r="A49" s="21"/>
      <c r="B49" s="22"/>
      <c r="C49" s="23"/>
      <c r="D49" s="23"/>
      <c r="E49" s="23"/>
      <c r="F49" s="24"/>
      <c r="G49" s="25"/>
      <c r="H49" s="21"/>
    </row>
    <row r="50" spans="1:8" ht="12.75">
      <c r="A50" s="21"/>
      <c r="B50" s="22"/>
      <c r="C50" s="23"/>
      <c r="D50" s="23"/>
      <c r="E50" s="23"/>
      <c r="F50" s="24"/>
      <c r="G50" s="25"/>
      <c r="H50" s="21"/>
    </row>
    <row r="51" spans="1:8" ht="12.75">
      <c r="A51" s="21"/>
      <c r="B51" s="22"/>
      <c r="C51" s="23"/>
      <c r="D51" s="23"/>
      <c r="E51" s="23"/>
      <c r="F51" s="24"/>
      <c r="G51" s="25"/>
      <c r="H51" s="21"/>
    </row>
    <row r="52" spans="1:8" ht="12.75">
      <c r="A52" s="21"/>
      <c r="B52" s="22"/>
      <c r="C52" s="23"/>
      <c r="D52" s="23"/>
      <c r="E52" s="23"/>
      <c r="F52" s="24"/>
      <c r="G52" s="25"/>
      <c r="H52" s="21"/>
    </row>
    <row r="53" spans="1:8" ht="12.75">
      <c r="A53" s="21"/>
      <c r="B53" s="22"/>
      <c r="C53" s="23"/>
      <c r="D53" s="23"/>
      <c r="E53" s="23"/>
      <c r="F53" s="24"/>
      <c r="G53" s="25"/>
      <c r="H53" s="21"/>
    </row>
    <row r="54" spans="1:8" ht="12.75">
      <c r="A54" s="21"/>
      <c r="B54" s="22"/>
      <c r="C54" s="23"/>
      <c r="D54" s="23"/>
      <c r="E54" s="23"/>
      <c r="F54" s="24"/>
      <c r="G54" s="25"/>
      <c r="H54" s="21"/>
    </row>
    <row r="55" spans="1:8" ht="12.75">
      <c r="A55" s="21"/>
      <c r="B55" s="22"/>
      <c r="C55" s="23"/>
      <c r="D55" s="23"/>
      <c r="E55" s="23"/>
      <c r="F55" s="24"/>
      <c r="G55" s="25"/>
      <c r="H55" s="21"/>
    </row>
    <row r="56" spans="1:8" ht="12.75">
      <c r="A56" s="21"/>
      <c r="B56" s="22"/>
      <c r="C56" s="23"/>
      <c r="D56" s="23"/>
      <c r="E56" s="23"/>
      <c r="F56" s="24"/>
      <c r="G56" s="25"/>
      <c r="H56" s="21"/>
    </row>
    <row r="57" spans="1:8" ht="12.75">
      <c r="A57" s="290">
        <v>40269</v>
      </c>
      <c r="B57" s="291"/>
      <c r="C57" s="251" t="s">
        <v>74</v>
      </c>
      <c r="D57" s="241"/>
      <c r="E57" s="241"/>
      <c r="F57" s="241"/>
      <c r="G57" s="25"/>
      <c r="H57" s="29" t="s">
        <v>75</v>
      </c>
    </row>
    <row r="58" spans="1:8" ht="12.75">
      <c r="A58" s="26"/>
      <c r="B58" s="27"/>
      <c r="C58" s="28"/>
      <c r="D58" s="28"/>
      <c r="E58" s="28"/>
      <c r="F58" s="24"/>
      <c r="G58" s="25"/>
      <c r="H58" s="29"/>
    </row>
    <row r="59" spans="1:8" ht="21.75" customHeight="1">
      <c r="A59" s="26"/>
      <c r="B59" s="27"/>
      <c r="C59" s="28"/>
      <c r="D59" s="28"/>
      <c r="E59" s="28"/>
      <c r="F59" s="24"/>
      <c r="G59" s="25"/>
      <c r="H59" s="29"/>
    </row>
    <row r="60" spans="1:8" ht="12" customHeight="1" thickBot="1">
      <c r="A60" s="26"/>
      <c r="B60" s="27"/>
      <c r="C60" s="260">
        <f>'customer info'!B29:D29</f>
        <v>0</v>
      </c>
      <c r="D60" s="28"/>
      <c r="E60" s="28"/>
      <c r="F60" s="24"/>
      <c r="G60" s="25"/>
      <c r="H60" s="29"/>
    </row>
    <row r="61" spans="1:8" ht="13.5" thickBot="1">
      <c r="A61" s="4" t="s">
        <v>0</v>
      </c>
      <c r="B61" s="5" t="s">
        <v>1</v>
      </c>
      <c r="C61" s="5" t="s">
        <v>2</v>
      </c>
      <c r="D61" s="6"/>
      <c r="E61" s="6" t="s">
        <v>3</v>
      </c>
      <c r="F61" s="6" t="s">
        <v>4</v>
      </c>
      <c r="G61" s="7" t="s">
        <v>5</v>
      </c>
      <c r="H61" s="29"/>
    </row>
    <row r="62" spans="1:7" ht="24">
      <c r="A62" s="30"/>
      <c r="B62" s="31" t="s">
        <v>76</v>
      </c>
      <c r="C62" s="32" t="s">
        <v>77</v>
      </c>
      <c r="D62" s="33">
        <v>30.25</v>
      </c>
      <c r="E62" s="175">
        <f>D62*'356-parts'!$W$1</f>
        <v>31.46</v>
      </c>
      <c r="F62" s="34">
        <f>E62*1.19</f>
        <v>37.4374</v>
      </c>
      <c r="G62" s="35">
        <f>A62*F62</f>
        <v>0</v>
      </c>
    </row>
    <row r="63" spans="1:7" ht="12.75">
      <c r="A63" s="8"/>
      <c r="B63" s="36"/>
      <c r="C63" s="37" t="s">
        <v>78</v>
      </c>
      <c r="D63" s="37"/>
      <c r="E63" s="39"/>
      <c r="F63" s="38"/>
      <c r="G63" s="9"/>
    </row>
    <row r="64" spans="1:7" ht="23.25" customHeight="1">
      <c r="A64" s="8"/>
      <c r="B64" s="36" t="s">
        <v>79</v>
      </c>
      <c r="C64" s="37" t="s">
        <v>80</v>
      </c>
      <c r="D64" s="39">
        <v>347.9</v>
      </c>
      <c r="E64" s="39">
        <f>D64*'356-parts'!$W$1</f>
        <v>361.816</v>
      </c>
      <c r="F64" s="38">
        <f>E64*1.19</f>
        <v>430.56103999999993</v>
      </c>
      <c r="G64" s="9">
        <f aca="true" t="shared" si="2" ref="G64:G99">A64*F64</f>
        <v>0</v>
      </c>
    </row>
    <row r="65" spans="1:7" ht="15.75" customHeight="1">
      <c r="A65" s="8"/>
      <c r="B65" s="36" t="s">
        <v>81</v>
      </c>
      <c r="C65" s="37" t="s">
        <v>82</v>
      </c>
      <c r="D65" s="39">
        <v>428.57</v>
      </c>
      <c r="E65" s="39">
        <f>D65*'356-parts'!$W$1</f>
        <v>445.7128</v>
      </c>
      <c r="F65" s="38">
        <f aca="true" t="shared" si="3" ref="F65:F99">E65*1.19</f>
        <v>530.398232</v>
      </c>
      <c r="G65" s="9">
        <f t="shared" si="2"/>
        <v>0</v>
      </c>
    </row>
    <row r="66" spans="1:7" ht="27" customHeight="1">
      <c r="A66" s="8"/>
      <c r="B66" s="36" t="s">
        <v>83</v>
      </c>
      <c r="C66" s="37" t="s">
        <v>84</v>
      </c>
      <c r="D66" s="39">
        <v>428.57</v>
      </c>
      <c r="E66" s="39">
        <f>D66*'356-parts'!$W$1</f>
        <v>445.7128</v>
      </c>
      <c r="F66" s="38">
        <f t="shared" si="3"/>
        <v>530.398232</v>
      </c>
      <c r="G66" s="9">
        <f t="shared" si="2"/>
        <v>0</v>
      </c>
    </row>
    <row r="67" spans="1:7" ht="12.75">
      <c r="A67" s="8"/>
      <c r="B67" s="36" t="s">
        <v>85</v>
      </c>
      <c r="C67" s="37" t="s">
        <v>86</v>
      </c>
      <c r="D67" s="39">
        <v>106.3</v>
      </c>
      <c r="E67" s="39">
        <f>D67*'356-parts'!$W$1</f>
        <v>110.552</v>
      </c>
      <c r="F67" s="38">
        <f t="shared" si="3"/>
        <v>131.55688</v>
      </c>
      <c r="G67" s="9">
        <f t="shared" si="2"/>
        <v>0</v>
      </c>
    </row>
    <row r="68" spans="1:7" ht="13.5" customHeight="1">
      <c r="A68" s="8"/>
      <c r="B68" s="36" t="s">
        <v>87</v>
      </c>
      <c r="C68" s="37" t="s">
        <v>88</v>
      </c>
      <c r="D68" s="39">
        <v>149.16</v>
      </c>
      <c r="E68" s="39">
        <f>D68*'356-parts'!$W$1</f>
        <v>155.1264</v>
      </c>
      <c r="F68" s="38">
        <f t="shared" si="3"/>
        <v>184.60041599999997</v>
      </c>
      <c r="G68" s="9">
        <f t="shared" si="2"/>
        <v>0</v>
      </c>
    </row>
    <row r="69" spans="1:7" ht="12.75">
      <c r="A69" s="8"/>
      <c r="B69" s="36" t="s">
        <v>89</v>
      </c>
      <c r="C69" s="37" t="s">
        <v>90</v>
      </c>
      <c r="D69" s="39">
        <v>30.25</v>
      </c>
      <c r="E69" s="39">
        <f>D69*'356-parts'!$W$1</f>
        <v>31.46</v>
      </c>
      <c r="F69" s="38">
        <f t="shared" si="3"/>
        <v>37.4374</v>
      </c>
      <c r="G69" s="9">
        <f t="shared" si="2"/>
        <v>0</v>
      </c>
    </row>
    <row r="70" spans="1:7" ht="14.25" customHeight="1">
      <c r="A70" s="8"/>
      <c r="B70" s="36" t="s">
        <v>91</v>
      </c>
      <c r="C70" s="37" t="s">
        <v>92</v>
      </c>
      <c r="D70" s="39">
        <v>148.32</v>
      </c>
      <c r="E70" s="39">
        <f>D70*'356-parts'!$W$1</f>
        <v>154.2528</v>
      </c>
      <c r="F70" s="38">
        <f t="shared" si="3"/>
        <v>183.560832</v>
      </c>
      <c r="G70" s="9">
        <f t="shared" si="2"/>
        <v>0</v>
      </c>
    </row>
    <row r="71" spans="1:7" ht="14.25" customHeight="1">
      <c r="A71" s="8"/>
      <c r="B71" s="36" t="s">
        <v>93</v>
      </c>
      <c r="C71" s="37" t="s">
        <v>94</v>
      </c>
      <c r="D71" s="39">
        <v>148.32</v>
      </c>
      <c r="E71" s="39">
        <f>D71*'356-parts'!$W$1</f>
        <v>154.2528</v>
      </c>
      <c r="F71" s="38">
        <f t="shared" si="3"/>
        <v>183.560832</v>
      </c>
      <c r="G71" s="9">
        <f t="shared" si="2"/>
        <v>0</v>
      </c>
    </row>
    <row r="72" spans="1:7" ht="14.25" customHeight="1">
      <c r="A72" s="8"/>
      <c r="B72" s="36" t="s">
        <v>95</v>
      </c>
      <c r="C72" s="37" t="s">
        <v>96</v>
      </c>
      <c r="D72" s="39">
        <v>148.32</v>
      </c>
      <c r="E72" s="39">
        <f>D72*'356-parts'!$W$1</f>
        <v>154.2528</v>
      </c>
      <c r="F72" s="38">
        <f t="shared" si="3"/>
        <v>183.560832</v>
      </c>
      <c r="G72" s="9">
        <f t="shared" si="2"/>
        <v>0</v>
      </c>
    </row>
    <row r="73" spans="1:7" ht="25.5" customHeight="1">
      <c r="A73" s="8"/>
      <c r="B73" s="36" t="s">
        <v>97</v>
      </c>
      <c r="C73" s="37" t="s">
        <v>98</v>
      </c>
      <c r="D73" s="39">
        <v>77.31</v>
      </c>
      <c r="E73" s="39">
        <f>D73*'356-parts'!$W$1</f>
        <v>80.4024</v>
      </c>
      <c r="F73" s="38">
        <f t="shared" si="3"/>
        <v>95.678856</v>
      </c>
      <c r="G73" s="9">
        <f t="shared" si="2"/>
        <v>0</v>
      </c>
    </row>
    <row r="74" spans="1:7" ht="26.25" customHeight="1">
      <c r="A74" s="8"/>
      <c r="B74" s="36" t="s">
        <v>99</v>
      </c>
      <c r="C74" s="37" t="s">
        <v>100</v>
      </c>
      <c r="D74" s="39">
        <v>77.31</v>
      </c>
      <c r="E74" s="39">
        <f>D74*'356-parts'!$W$1</f>
        <v>80.4024</v>
      </c>
      <c r="F74" s="38">
        <f t="shared" si="3"/>
        <v>95.678856</v>
      </c>
      <c r="G74" s="9">
        <f t="shared" si="2"/>
        <v>0</v>
      </c>
    </row>
    <row r="75" spans="1:7" ht="24">
      <c r="A75" s="8"/>
      <c r="B75" s="36" t="s">
        <v>101</v>
      </c>
      <c r="C75" s="37" t="s">
        <v>102</v>
      </c>
      <c r="D75" s="39">
        <v>121.85</v>
      </c>
      <c r="E75" s="39">
        <f>D75*'356-parts'!$W$1</f>
        <v>126.724</v>
      </c>
      <c r="F75" s="38">
        <f t="shared" si="3"/>
        <v>150.80156</v>
      </c>
      <c r="G75" s="9">
        <f t="shared" si="2"/>
        <v>0</v>
      </c>
    </row>
    <row r="76" spans="1:7" ht="24">
      <c r="A76" s="8"/>
      <c r="B76" s="36" t="s">
        <v>103</v>
      </c>
      <c r="C76" s="37" t="s">
        <v>104</v>
      </c>
      <c r="D76" s="39">
        <v>121.85</v>
      </c>
      <c r="E76" s="39">
        <f>D76*'356-parts'!$W$1</f>
        <v>126.724</v>
      </c>
      <c r="F76" s="38">
        <f t="shared" si="3"/>
        <v>150.80156</v>
      </c>
      <c r="G76" s="9">
        <f t="shared" si="2"/>
        <v>0</v>
      </c>
    </row>
    <row r="77" spans="1:7" ht="12" customHeight="1">
      <c r="A77" s="8"/>
      <c r="B77" s="36" t="s">
        <v>105</v>
      </c>
      <c r="C77" s="37" t="s">
        <v>106</v>
      </c>
      <c r="D77" s="39">
        <v>323.95</v>
      </c>
      <c r="E77" s="39">
        <f>D77*'356-parts'!$W$1</f>
        <v>336.908</v>
      </c>
      <c r="F77" s="38">
        <f t="shared" si="3"/>
        <v>400.92052</v>
      </c>
      <c r="G77" s="9">
        <f t="shared" si="2"/>
        <v>0</v>
      </c>
    </row>
    <row r="78" spans="1:7" ht="15" customHeight="1">
      <c r="A78" s="8"/>
      <c r="B78" s="36" t="s">
        <v>107</v>
      </c>
      <c r="C78" s="37" t="s">
        <v>108</v>
      </c>
      <c r="D78" s="39">
        <v>323.95</v>
      </c>
      <c r="E78" s="39">
        <f>D78*'356-parts'!$W$1</f>
        <v>336.908</v>
      </c>
      <c r="F78" s="38">
        <f t="shared" si="3"/>
        <v>400.92052</v>
      </c>
      <c r="G78" s="9">
        <f t="shared" si="2"/>
        <v>0</v>
      </c>
    </row>
    <row r="79" spans="1:7" ht="13.5" customHeight="1">
      <c r="A79" s="8"/>
      <c r="B79" s="36" t="s">
        <v>109</v>
      </c>
      <c r="C79" s="37" t="s">
        <v>110</v>
      </c>
      <c r="D79" s="39">
        <v>33.19</v>
      </c>
      <c r="E79" s="39">
        <f>D79*'356-parts'!$W$1</f>
        <v>34.5176</v>
      </c>
      <c r="F79" s="38">
        <f t="shared" si="3"/>
        <v>41.075944</v>
      </c>
      <c r="G79" s="9">
        <f t="shared" si="2"/>
        <v>0</v>
      </c>
    </row>
    <row r="80" spans="1:7" ht="24">
      <c r="A80" s="8"/>
      <c r="B80" s="36" t="s">
        <v>111</v>
      </c>
      <c r="C80" s="37" t="s">
        <v>112</v>
      </c>
      <c r="D80" s="39">
        <v>33.19</v>
      </c>
      <c r="E80" s="39">
        <f>D80*'356-parts'!$W$1</f>
        <v>34.5176</v>
      </c>
      <c r="F80" s="38">
        <f t="shared" si="3"/>
        <v>41.075944</v>
      </c>
      <c r="G80" s="9">
        <f t="shared" si="2"/>
        <v>0</v>
      </c>
    </row>
    <row r="81" spans="1:7" ht="12.75" customHeight="1">
      <c r="A81" s="8"/>
      <c r="B81" s="36" t="s">
        <v>113</v>
      </c>
      <c r="C81" s="37" t="s">
        <v>114</v>
      </c>
      <c r="D81" s="39">
        <v>217.23</v>
      </c>
      <c r="E81" s="39">
        <f>D81*'356-parts'!$W$1</f>
        <v>225.9192</v>
      </c>
      <c r="F81" s="38">
        <f t="shared" si="3"/>
        <v>268.843848</v>
      </c>
      <c r="G81" s="9">
        <f t="shared" si="2"/>
        <v>0</v>
      </c>
    </row>
    <row r="82" spans="1:7" ht="12" customHeight="1">
      <c r="A82" s="8"/>
      <c r="B82" s="36" t="s">
        <v>115</v>
      </c>
      <c r="C82" s="37" t="s">
        <v>116</v>
      </c>
      <c r="D82" s="39">
        <v>217.23</v>
      </c>
      <c r="E82" s="39">
        <f>D82*'356-parts'!$W$1</f>
        <v>225.9192</v>
      </c>
      <c r="F82" s="38">
        <f t="shared" si="3"/>
        <v>268.843848</v>
      </c>
      <c r="G82" s="9">
        <f t="shared" si="2"/>
        <v>0</v>
      </c>
    </row>
    <row r="83" spans="1:7" ht="24">
      <c r="A83" s="8"/>
      <c r="B83" s="36" t="s">
        <v>117</v>
      </c>
      <c r="C83" s="37" t="s">
        <v>118</v>
      </c>
      <c r="D83" s="39">
        <v>217.23</v>
      </c>
      <c r="E83" s="39">
        <f>D83*'356-parts'!$W$1</f>
        <v>225.9192</v>
      </c>
      <c r="F83" s="38">
        <f t="shared" si="3"/>
        <v>268.843848</v>
      </c>
      <c r="G83" s="9">
        <f t="shared" si="2"/>
        <v>0</v>
      </c>
    </row>
    <row r="84" spans="1:7" ht="24">
      <c r="A84" s="8"/>
      <c r="B84" s="36" t="s">
        <v>119</v>
      </c>
      <c r="C84" s="37" t="s">
        <v>120</v>
      </c>
      <c r="D84" s="39">
        <v>217.23</v>
      </c>
      <c r="E84" s="39">
        <f>D84*'356-parts'!$W$1</f>
        <v>225.9192</v>
      </c>
      <c r="F84" s="38">
        <f t="shared" si="3"/>
        <v>268.843848</v>
      </c>
      <c r="G84" s="9">
        <f t="shared" si="2"/>
        <v>0</v>
      </c>
    </row>
    <row r="85" spans="1:7" ht="24">
      <c r="A85" s="8"/>
      <c r="B85" s="36" t="s">
        <v>121</v>
      </c>
      <c r="C85" s="37" t="s">
        <v>122</v>
      </c>
      <c r="D85" s="39">
        <v>257.14</v>
      </c>
      <c r="E85" s="39">
        <f>D85*'356-parts'!$W$1</f>
        <v>267.4256</v>
      </c>
      <c r="F85" s="38">
        <f t="shared" si="3"/>
        <v>318.23646399999996</v>
      </c>
      <c r="G85" s="9">
        <f t="shared" si="2"/>
        <v>0</v>
      </c>
    </row>
    <row r="86" spans="1:7" ht="24">
      <c r="A86" s="8"/>
      <c r="B86" s="36" t="s">
        <v>123</v>
      </c>
      <c r="C86" s="37" t="s">
        <v>124</v>
      </c>
      <c r="D86" s="39">
        <v>257.14</v>
      </c>
      <c r="E86" s="39">
        <f>D86*'356-parts'!$W$1</f>
        <v>267.4256</v>
      </c>
      <c r="F86" s="38">
        <f t="shared" si="3"/>
        <v>318.23646399999996</v>
      </c>
      <c r="G86" s="9">
        <f t="shared" si="2"/>
        <v>0</v>
      </c>
    </row>
    <row r="87" spans="1:7" ht="15.75" customHeight="1">
      <c r="A87" s="8"/>
      <c r="B87" s="36" t="s">
        <v>125</v>
      </c>
      <c r="C87" s="37" t="s">
        <v>126</v>
      </c>
      <c r="D87" s="39">
        <v>436.97</v>
      </c>
      <c r="E87" s="39">
        <f>D87*'356-parts'!$W$1</f>
        <v>454.44880000000006</v>
      </c>
      <c r="F87" s="38">
        <f t="shared" si="3"/>
        <v>540.794072</v>
      </c>
      <c r="G87" s="9">
        <f t="shared" si="2"/>
        <v>0</v>
      </c>
    </row>
    <row r="88" spans="1:7" ht="14.25" customHeight="1">
      <c r="A88" s="8"/>
      <c r="B88" s="36" t="s">
        <v>127</v>
      </c>
      <c r="C88" s="37" t="s">
        <v>128</v>
      </c>
      <c r="D88" s="39">
        <v>436.97</v>
      </c>
      <c r="E88" s="39">
        <f>D88*'356-parts'!$W$1</f>
        <v>454.44880000000006</v>
      </c>
      <c r="F88" s="38">
        <f t="shared" si="3"/>
        <v>540.794072</v>
      </c>
      <c r="G88" s="9">
        <f t="shared" si="2"/>
        <v>0</v>
      </c>
    </row>
    <row r="89" spans="1:7" ht="15.75" customHeight="1">
      <c r="A89" s="8"/>
      <c r="B89" s="36" t="s">
        <v>129</v>
      </c>
      <c r="C89" s="37" t="s">
        <v>130</v>
      </c>
      <c r="D89" s="39">
        <v>134.45</v>
      </c>
      <c r="E89" s="39">
        <f>D89*'356-parts'!$W$1</f>
        <v>139.828</v>
      </c>
      <c r="F89" s="38">
        <f t="shared" si="3"/>
        <v>166.39532</v>
      </c>
      <c r="G89" s="9">
        <f t="shared" si="2"/>
        <v>0</v>
      </c>
    </row>
    <row r="90" spans="1:7" ht="16.5" customHeight="1">
      <c r="A90" s="8"/>
      <c r="B90" s="36" t="s">
        <v>131</v>
      </c>
      <c r="C90" s="37" t="s">
        <v>132</v>
      </c>
      <c r="D90" s="39">
        <v>134.45</v>
      </c>
      <c r="E90" s="39">
        <f>D90*'356-parts'!$W$1</f>
        <v>139.828</v>
      </c>
      <c r="F90" s="38">
        <f t="shared" si="3"/>
        <v>166.39532</v>
      </c>
      <c r="G90" s="9">
        <f t="shared" si="2"/>
        <v>0</v>
      </c>
    </row>
    <row r="91" spans="1:7" ht="24">
      <c r="A91" s="8"/>
      <c r="B91" s="36" t="s">
        <v>133</v>
      </c>
      <c r="C91" s="37" t="s">
        <v>134</v>
      </c>
      <c r="D91" s="39">
        <v>277.31</v>
      </c>
      <c r="E91" s="39">
        <f>D91*'356-parts'!$W$1</f>
        <v>288.4024</v>
      </c>
      <c r="F91" s="38">
        <f t="shared" si="3"/>
        <v>343.198856</v>
      </c>
      <c r="G91" s="9">
        <f t="shared" si="2"/>
        <v>0</v>
      </c>
    </row>
    <row r="92" spans="1:7" ht="24">
      <c r="A92" s="8"/>
      <c r="B92" s="36" t="s">
        <v>135</v>
      </c>
      <c r="C92" s="37" t="s">
        <v>136</v>
      </c>
      <c r="D92" s="39">
        <v>277.31</v>
      </c>
      <c r="E92" s="39">
        <f>D92*'356-parts'!$W$1</f>
        <v>288.4024</v>
      </c>
      <c r="F92" s="38">
        <f t="shared" si="3"/>
        <v>343.198856</v>
      </c>
      <c r="G92" s="9">
        <f t="shared" si="2"/>
        <v>0</v>
      </c>
    </row>
    <row r="93" spans="1:7" ht="15" customHeight="1">
      <c r="A93" s="8"/>
      <c r="B93" s="36" t="s">
        <v>137</v>
      </c>
      <c r="C93" s="37" t="s">
        <v>138</v>
      </c>
      <c r="D93" s="39">
        <v>18.49</v>
      </c>
      <c r="E93" s="39">
        <f>D93*'356-parts'!$W$1</f>
        <v>19.229599999999998</v>
      </c>
      <c r="F93" s="38">
        <f t="shared" si="3"/>
        <v>22.883223999999995</v>
      </c>
      <c r="G93" s="9">
        <f t="shared" si="2"/>
        <v>0</v>
      </c>
    </row>
    <row r="94" spans="1:7" ht="24">
      <c r="A94" s="8"/>
      <c r="B94" s="36" t="s">
        <v>139</v>
      </c>
      <c r="C94" s="37" t="s">
        <v>140</v>
      </c>
      <c r="D94" s="39">
        <v>21.85</v>
      </c>
      <c r="E94" s="39">
        <f>D94*'356-parts'!$W$1</f>
        <v>22.724000000000004</v>
      </c>
      <c r="F94" s="38">
        <f t="shared" si="3"/>
        <v>27.041560000000004</v>
      </c>
      <c r="G94" s="9">
        <f t="shared" si="2"/>
        <v>0</v>
      </c>
    </row>
    <row r="95" spans="1:7" ht="24">
      <c r="A95" s="8"/>
      <c r="B95" s="36" t="s">
        <v>141</v>
      </c>
      <c r="C95" s="37" t="s">
        <v>142</v>
      </c>
      <c r="D95" s="39">
        <v>21.85</v>
      </c>
      <c r="E95" s="39">
        <f>D95*'356-parts'!$W$1</f>
        <v>22.724000000000004</v>
      </c>
      <c r="F95" s="38">
        <f t="shared" si="3"/>
        <v>27.041560000000004</v>
      </c>
      <c r="G95" s="9">
        <f t="shared" si="2"/>
        <v>0</v>
      </c>
    </row>
    <row r="96" spans="1:7" ht="24">
      <c r="A96" s="8"/>
      <c r="B96" s="36" t="s">
        <v>143</v>
      </c>
      <c r="C96" s="37" t="s">
        <v>144</v>
      </c>
      <c r="D96" s="39">
        <v>457.14</v>
      </c>
      <c r="E96" s="39">
        <f>D96*'356-parts'!$W$1</f>
        <v>475.4256</v>
      </c>
      <c r="F96" s="38">
        <f t="shared" si="3"/>
        <v>565.7564639999999</v>
      </c>
      <c r="G96" s="9">
        <f t="shared" si="2"/>
        <v>0</v>
      </c>
    </row>
    <row r="97" spans="1:7" ht="12.75">
      <c r="A97" s="8"/>
      <c r="B97" s="36" t="s">
        <v>145</v>
      </c>
      <c r="C97" s="37" t="s">
        <v>146</v>
      </c>
      <c r="D97" s="39">
        <v>115.97</v>
      </c>
      <c r="E97" s="39">
        <f>D97*'356-parts'!$W$1</f>
        <v>120.6088</v>
      </c>
      <c r="F97" s="38">
        <f t="shared" si="3"/>
        <v>143.524472</v>
      </c>
      <c r="G97" s="9">
        <f t="shared" si="2"/>
        <v>0</v>
      </c>
    </row>
    <row r="98" spans="1:7" ht="17.25" customHeight="1">
      <c r="A98" s="8"/>
      <c r="B98" s="36" t="s">
        <v>147</v>
      </c>
      <c r="C98" s="37" t="s">
        <v>148</v>
      </c>
      <c r="D98" s="39">
        <v>89.92</v>
      </c>
      <c r="E98" s="39">
        <f>D98*'356-parts'!$W$1</f>
        <v>93.5168</v>
      </c>
      <c r="F98" s="38">
        <f t="shared" si="3"/>
        <v>111.284992</v>
      </c>
      <c r="G98" s="9">
        <f t="shared" si="2"/>
        <v>0</v>
      </c>
    </row>
    <row r="99" spans="1:7" ht="24.75" thickBot="1">
      <c r="A99" s="40"/>
      <c r="B99" s="41" t="s">
        <v>149</v>
      </c>
      <c r="C99" s="42" t="s">
        <v>150</v>
      </c>
      <c r="D99" s="43">
        <v>100.84</v>
      </c>
      <c r="E99" s="39">
        <f>D99*'356-parts'!$W$1</f>
        <v>104.87360000000001</v>
      </c>
      <c r="F99" s="38">
        <f t="shared" si="3"/>
        <v>124.79958400000001</v>
      </c>
      <c r="G99" s="44">
        <f t="shared" si="2"/>
        <v>0</v>
      </c>
    </row>
    <row r="100" spans="1:8" ht="13.5" thickBot="1">
      <c r="A100" s="45" t="s">
        <v>151</v>
      </c>
      <c r="B100" s="46"/>
      <c r="C100" s="47"/>
      <c r="D100" s="47"/>
      <c r="E100" s="47"/>
      <c r="F100" s="48"/>
      <c r="G100" s="49">
        <f>SUM(G62:G99)</f>
        <v>0</v>
      </c>
      <c r="H100" s="21"/>
    </row>
    <row r="101" spans="1:7" ht="12.75">
      <c r="A101" s="21"/>
      <c r="B101" s="22"/>
      <c r="C101" s="23"/>
      <c r="D101" s="23"/>
      <c r="E101" s="23"/>
      <c r="F101" s="50"/>
      <c r="G101" s="25"/>
    </row>
    <row r="102" spans="1:8" ht="12.75">
      <c r="A102" s="290">
        <f>A57</f>
        <v>40269</v>
      </c>
      <c r="B102" s="291"/>
      <c r="C102" s="251" t="s">
        <v>74</v>
      </c>
      <c r="D102" s="241"/>
      <c r="E102" s="241"/>
      <c r="F102" s="241"/>
      <c r="G102" s="25"/>
      <c r="H102" s="29" t="s">
        <v>152</v>
      </c>
    </row>
    <row r="103" spans="1:7" ht="12.75">
      <c r="A103" s="21"/>
      <c r="B103" s="22"/>
      <c r="C103" s="23"/>
      <c r="D103" s="23"/>
      <c r="E103" s="23"/>
      <c r="F103" s="50"/>
      <c r="G103" s="25"/>
    </row>
    <row r="104" spans="1:7" ht="21" customHeight="1">
      <c r="A104" s="21"/>
      <c r="B104" s="22"/>
      <c r="C104" s="23"/>
      <c r="D104" s="23"/>
      <c r="E104" s="23"/>
      <c r="F104" s="50"/>
      <c r="G104" s="25"/>
    </row>
    <row r="105" spans="1:7" ht="13.5" thickBot="1">
      <c r="A105" s="21"/>
      <c r="B105" s="22"/>
      <c r="C105" s="23">
        <f>'customer info'!B29:D29</f>
        <v>0</v>
      </c>
      <c r="D105" s="23"/>
      <c r="E105" s="23"/>
      <c r="F105" s="50"/>
      <c r="G105" s="25"/>
    </row>
    <row r="106" spans="1:7" ht="13.5" thickBot="1">
      <c r="A106" s="51" t="s">
        <v>0</v>
      </c>
      <c r="B106" s="52" t="s">
        <v>1</v>
      </c>
      <c r="C106" s="52" t="s">
        <v>2</v>
      </c>
      <c r="D106" s="52"/>
      <c r="E106" s="52" t="s">
        <v>3</v>
      </c>
      <c r="F106" s="6" t="s">
        <v>3</v>
      </c>
      <c r="G106" s="54" t="s">
        <v>153</v>
      </c>
    </row>
    <row r="107" spans="1:7" ht="12.75">
      <c r="A107" s="30"/>
      <c r="B107" s="31" t="s">
        <v>154</v>
      </c>
      <c r="C107" s="32" t="s">
        <v>155</v>
      </c>
      <c r="D107" s="55">
        <v>126.05</v>
      </c>
      <c r="E107" s="55">
        <f>D107*'356-parts'!$W$1</f>
        <v>131.092</v>
      </c>
      <c r="F107" s="38">
        <f>E107*1.19</f>
        <v>155.99948</v>
      </c>
      <c r="G107" s="35">
        <f aca="true" t="shared" si="4" ref="G107:G117">A107*F107</f>
        <v>0</v>
      </c>
    </row>
    <row r="108" spans="1:7" ht="24">
      <c r="A108" s="8"/>
      <c r="B108" s="36" t="s">
        <v>156</v>
      </c>
      <c r="C108" s="37" t="s">
        <v>157</v>
      </c>
      <c r="D108" s="56">
        <v>331.93</v>
      </c>
      <c r="E108" s="56">
        <f>D108*'356-parts'!$W$1</f>
        <v>345.2072</v>
      </c>
      <c r="F108" s="38">
        <f aca="true" t="shared" si="5" ref="F108:F117">E108*1.19</f>
        <v>410.796568</v>
      </c>
      <c r="G108" s="9">
        <f t="shared" si="4"/>
        <v>0</v>
      </c>
    </row>
    <row r="109" spans="1:7" ht="12.75">
      <c r="A109" s="8"/>
      <c r="B109" s="36" t="s">
        <v>158</v>
      </c>
      <c r="C109" s="37" t="s">
        <v>159</v>
      </c>
      <c r="D109" s="56">
        <v>125.63</v>
      </c>
      <c r="E109" s="56">
        <f>D109*'356-parts'!$W$1</f>
        <v>130.6552</v>
      </c>
      <c r="F109" s="38">
        <f t="shared" si="5"/>
        <v>155.479688</v>
      </c>
      <c r="G109" s="9">
        <f t="shared" si="4"/>
        <v>0</v>
      </c>
    </row>
    <row r="110" spans="1:7" ht="24">
      <c r="A110" s="8"/>
      <c r="B110" s="36" t="s">
        <v>160</v>
      </c>
      <c r="C110" s="37" t="s">
        <v>161</v>
      </c>
      <c r="D110" s="56">
        <v>163.87</v>
      </c>
      <c r="E110" s="56">
        <f>D110*'356-parts'!$W$1</f>
        <v>170.4248</v>
      </c>
      <c r="F110" s="38">
        <f t="shared" si="5"/>
        <v>202.805512</v>
      </c>
      <c r="G110" s="9">
        <f t="shared" si="4"/>
        <v>0</v>
      </c>
    </row>
    <row r="111" spans="1:7" ht="24">
      <c r="A111" s="8"/>
      <c r="B111" s="36" t="s">
        <v>162</v>
      </c>
      <c r="C111" s="37" t="s">
        <v>163</v>
      </c>
      <c r="D111" s="56">
        <v>163.87</v>
      </c>
      <c r="E111" s="56">
        <f>D111*'356-parts'!$W$1</f>
        <v>170.4248</v>
      </c>
      <c r="F111" s="38">
        <f t="shared" si="5"/>
        <v>202.805512</v>
      </c>
      <c r="G111" s="9">
        <f t="shared" si="4"/>
        <v>0</v>
      </c>
    </row>
    <row r="112" spans="1:7" ht="24">
      <c r="A112" s="8"/>
      <c r="B112" s="36" t="s">
        <v>164</v>
      </c>
      <c r="C112" s="37" t="s">
        <v>165</v>
      </c>
      <c r="D112" s="56">
        <v>30.25</v>
      </c>
      <c r="E112" s="56">
        <f>D112*'356-parts'!$W$1</f>
        <v>31.46</v>
      </c>
      <c r="F112" s="38">
        <f t="shared" si="5"/>
        <v>37.4374</v>
      </c>
      <c r="G112" s="9">
        <f t="shared" si="4"/>
        <v>0</v>
      </c>
    </row>
    <row r="113" spans="1:7" ht="24">
      <c r="A113" s="8"/>
      <c r="B113" s="36" t="s">
        <v>166</v>
      </c>
      <c r="C113" s="37" t="s">
        <v>167</v>
      </c>
      <c r="D113" s="56">
        <v>30.25</v>
      </c>
      <c r="E113" s="56">
        <f>D113*'356-parts'!$W$1</f>
        <v>31.46</v>
      </c>
      <c r="F113" s="38">
        <f t="shared" si="5"/>
        <v>37.4374</v>
      </c>
      <c r="G113" s="9">
        <f t="shared" si="4"/>
        <v>0</v>
      </c>
    </row>
    <row r="114" spans="1:7" ht="12.75">
      <c r="A114" s="8"/>
      <c r="B114" s="36" t="s">
        <v>168</v>
      </c>
      <c r="C114" s="37" t="s">
        <v>169</v>
      </c>
      <c r="D114" s="56">
        <v>756.3</v>
      </c>
      <c r="E114" s="56">
        <f>D114*'356-parts'!$W$1</f>
        <v>786.552</v>
      </c>
      <c r="F114" s="38">
        <f t="shared" si="5"/>
        <v>935.99688</v>
      </c>
      <c r="G114" s="9">
        <f t="shared" si="4"/>
        <v>0</v>
      </c>
    </row>
    <row r="115" spans="1:7" ht="12.75">
      <c r="A115" s="8"/>
      <c r="B115" s="36" t="s">
        <v>170</v>
      </c>
      <c r="C115" s="37" t="s">
        <v>171</v>
      </c>
      <c r="D115" s="56">
        <v>756.3</v>
      </c>
      <c r="E115" s="56">
        <f>D115*'356-parts'!$W$1</f>
        <v>786.552</v>
      </c>
      <c r="F115" s="38">
        <f t="shared" si="5"/>
        <v>935.99688</v>
      </c>
      <c r="G115" s="9">
        <f t="shared" si="4"/>
        <v>0</v>
      </c>
    </row>
    <row r="116" spans="1:7" ht="12.75">
      <c r="A116" s="8"/>
      <c r="B116" s="36" t="s">
        <v>172</v>
      </c>
      <c r="C116" s="37" t="s">
        <v>173</v>
      </c>
      <c r="D116" s="56">
        <v>756.3</v>
      </c>
      <c r="E116" s="56">
        <f>D116*'356-parts'!$W$1</f>
        <v>786.552</v>
      </c>
      <c r="F116" s="38">
        <f t="shared" si="5"/>
        <v>935.99688</v>
      </c>
      <c r="G116" s="9">
        <f t="shared" si="4"/>
        <v>0</v>
      </c>
    </row>
    <row r="117" spans="1:7" ht="13.5" thickBot="1">
      <c r="A117" s="10"/>
      <c r="B117" s="57" t="s">
        <v>174</v>
      </c>
      <c r="C117" s="58" t="s">
        <v>175</v>
      </c>
      <c r="D117" s="59">
        <v>756.3</v>
      </c>
      <c r="E117" s="56">
        <f>D117*'356-parts'!$W$1</f>
        <v>786.552</v>
      </c>
      <c r="F117" s="38">
        <f t="shared" si="5"/>
        <v>935.99688</v>
      </c>
      <c r="G117" s="15">
        <f t="shared" si="4"/>
        <v>0</v>
      </c>
    </row>
    <row r="118" spans="1:7" ht="13.5" thickBot="1">
      <c r="A118" s="45" t="s">
        <v>176</v>
      </c>
      <c r="B118" s="46"/>
      <c r="C118" s="60"/>
      <c r="D118" s="60"/>
      <c r="E118" s="60"/>
      <c r="F118" s="19"/>
      <c r="G118" s="61">
        <f>SUM(G107:G117)</f>
        <v>0</v>
      </c>
    </row>
    <row r="119" spans="1:7" ht="12.75">
      <c r="A119" s="62" t="s">
        <v>177</v>
      </c>
      <c r="B119" s="63"/>
      <c r="C119" s="63"/>
      <c r="D119" s="63"/>
      <c r="E119" s="63"/>
      <c r="F119" s="64"/>
      <c r="G119" s="65">
        <f>G120-(G120/1.19)</f>
        <v>0</v>
      </c>
    </row>
    <row r="120" spans="1:7" ht="13.5" thickBot="1">
      <c r="A120" s="16" t="s">
        <v>178</v>
      </c>
      <c r="B120" s="66"/>
      <c r="C120" s="66"/>
      <c r="D120" s="66"/>
      <c r="E120" s="66"/>
      <c r="F120" s="67"/>
      <c r="G120" s="20">
        <f>G43+G100+G118</f>
        <v>0</v>
      </c>
    </row>
    <row r="121" spans="1:7" ht="12.75">
      <c r="A121" s="1"/>
      <c r="B121" s="1"/>
      <c r="C121" s="1"/>
      <c r="D121" s="1"/>
      <c r="E121" s="1"/>
      <c r="F121" s="3"/>
      <c r="G121" s="1"/>
    </row>
    <row r="122" spans="1:7" ht="12.75">
      <c r="A122" s="68" t="s">
        <v>179</v>
      </c>
      <c r="B122" s="69"/>
      <c r="C122" s="69" t="s">
        <v>180</v>
      </c>
      <c r="D122" s="69"/>
      <c r="E122" s="69"/>
      <c r="F122" s="252" t="s">
        <v>181</v>
      </c>
      <c r="G122" s="253"/>
    </row>
    <row r="123" spans="1:7" ht="12.75">
      <c r="A123" s="70" t="s">
        <v>182</v>
      </c>
      <c r="B123" s="21"/>
      <c r="C123" s="21" t="s">
        <v>183</v>
      </c>
      <c r="D123" s="21"/>
      <c r="E123" s="21"/>
      <c r="F123" s="71" t="s">
        <v>184</v>
      </c>
      <c r="G123" s="72">
        <f>J118+J78+J17</f>
        <v>0</v>
      </c>
    </row>
    <row r="124" spans="1:7" ht="12.75">
      <c r="A124" s="70" t="s">
        <v>185</v>
      </c>
      <c r="B124" s="21"/>
      <c r="C124" s="21" t="s">
        <v>186</v>
      </c>
      <c r="D124" s="21"/>
      <c r="E124" s="21"/>
      <c r="F124" s="73" t="s">
        <v>187</v>
      </c>
      <c r="G124" s="74">
        <f>O118</f>
        <v>0</v>
      </c>
    </row>
    <row r="125" spans="1:7" ht="12.75">
      <c r="A125" s="70" t="s">
        <v>188</v>
      </c>
      <c r="B125" s="21"/>
      <c r="C125" s="21" t="s">
        <v>189</v>
      </c>
      <c r="D125" s="21"/>
      <c r="E125" s="21"/>
      <c r="F125" s="73" t="s">
        <v>190</v>
      </c>
      <c r="G125" s="75">
        <v>0</v>
      </c>
    </row>
    <row r="126" spans="1:7" ht="12.75">
      <c r="A126" s="76"/>
      <c r="B126" s="77"/>
      <c r="C126" s="77" t="s">
        <v>191</v>
      </c>
      <c r="D126" s="77"/>
      <c r="E126" s="77"/>
      <c r="F126" s="78"/>
      <c r="G126" s="79"/>
    </row>
    <row r="127" spans="1:7" ht="12.75">
      <c r="A127" s="259" t="s">
        <v>192</v>
      </c>
      <c r="B127" s="240"/>
      <c r="C127" s="240"/>
      <c r="D127" s="240"/>
      <c r="E127" s="240"/>
      <c r="F127" s="240"/>
      <c r="G127" s="240"/>
    </row>
    <row r="128" ht="12.75">
      <c r="G128" s="1"/>
    </row>
    <row r="129" ht="12.75">
      <c r="G129" s="1"/>
    </row>
    <row r="130" ht="12.75">
      <c r="G130" s="1"/>
    </row>
    <row r="131" ht="12.75">
      <c r="G131" s="1"/>
    </row>
    <row r="132" ht="12.75">
      <c r="G132" s="1"/>
    </row>
    <row r="133" ht="12.75">
      <c r="G133" s="1"/>
    </row>
    <row r="134" ht="12.75">
      <c r="G134" s="1"/>
    </row>
    <row r="135" ht="12.75">
      <c r="G135" s="1"/>
    </row>
    <row r="136" ht="12.75">
      <c r="G136" s="1"/>
    </row>
    <row r="137" ht="12.75">
      <c r="G137" s="1"/>
    </row>
    <row r="138" ht="12.75">
      <c r="G138" s="1"/>
    </row>
    <row r="139" ht="12.75">
      <c r="G139" s="1"/>
    </row>
    <row r="140" ht="12.75">
      <c r="G140" s="1"/>
    </row>
    <row r="141" ht="12.75">
      <c r="G141" s="1"/>
    </row>
    <row r="142" ht="12.75">
      <c r="G142" s="1"/>
    </row>
    <row r="143" ht="12.75">
      <c r="G143" s="1"/>
    </row>
    <row r="144" ht="12.75">
      <c r="G144" s="1"/>
    </row>
    <row r="145" ht="12.75">
      <c r="G145" s="1"/>
    </row>
    <row r="146" ht="12.75">
      <c r="G146" s="1"/>
    </row>
    <row r="147" ht="12.75">
      <c r="G147" s="1"/>
    </row>
    <row r="148" ht="12.75">
      <c r="G148" s="1"/>
    </row>
    <row r="149" ht="12.75">
      <c r="G149" s="1"/>
    </row>
    <row r="150" ht="12.75">
      <c r="G150" s="1"/>
    </row>
    <row r="151" ht="12.75">
      <c r="G151" s="1"/>
    </row>
    <row r="152" ht="12.75">
      <c r="G152" s="1"/>
    </row>
    <row r="153" ht="12.75">
      <c r="G153" s="1"/>
    </row>
    <row r="154" ht="12.75">
      <c r="G154" s="1"/>
    </row>
    <row r="155" ht="12.75">
      <c r="G155" s="1"/>
    </row>
    <row r="156" ht="12.75">
      <c r="G156" s="1"/>
    </row>
    <row r="157" ht="12.75">
      <c r="G157" s="1"/>
    </row>
    <row r="158" spans="1:8" ht="12.75">
      <c r="A158" s="290">
        <f>A57</f>
        <v>40269</v>
      </c>
      <c r="B158" s="291"/>
      <c r="C158" s="251" t="s">
        <v>74</v>
      </c>
      <c r="D158" s="251"/>
      <c r="E158" s="251"/>
      <c r="G158" s="1"/>
      <c r="H158" s="29" t="s">
        <v>565</v>
      </c>
    </row>
    <row r="159" ht="12.75">
      <c r="G159" s="1"/>
    </row>
    <row r="160" ht="12.75">
      <c r="G160" s="1"/>
    </row>
    <row r="161" ht="12.75">
      <c r="G161" s="1"/>
    </row>
    <row r="162" ht="12.75">
      <c r="G162" s="1"/>
    </row>
    <row r="163" spans="1:8" ht="13.5" thickBot="1">
      <c r="A163" s="95"/>
      <c r="B163" s="95"/>
      <c r="C163" s="95"/>
      <c r="D163" s="95"/>
      <c r="E163" s="95"/>
      <c r="F163" s="95"/>
      <c r="G163" s="21"/>
      <c r="H163" s="95"/>
    </row>
    <row r="164" spans="1:8" ht="13.5" thickBot="1">
      <c r="A164" s="95"/>
      <c r="B164" s="95"/>
      <c r="C164" s="216" t="s">
        <v>559</v>
      </c>
      <c r="D164" s="217"/>
      <c r="E164" s="217"/>
      <c r="F164" s="217"/>
      <c r="G164" s="218"/>
      <c r="H164" s="95"/>
    </row>
    <row r="165" spans="1:8" ht="12.75">
      <c r="A165" s="95"/>
      <c r="B165" s="95"/>
      <c r="C165" s="219"/>
      <c r="D165" s="220"/>
      <c r="E165" s="220"/>
      <c r="F165" s="220"/>
      <c r="G165" s="221"/>
      <c r="H165" s="95"/>
    </row>
    <row r="166" spans="1:8" ht="12.75">
      <c r="A166" s="233"/>
      <c r="B166" s="95"/>
      <c r="C166" s="242">
        <f>'customer info'!$B$29</f>
        <v>0</v>
      </c>
      <c r="D166" s="255"/>
      <c r="E166" s="255"/>
      <c r="F166" s="255"/>
      <c r="G166" s="282"/>
      <c r="H166" s="95"/>
    </row>
    <row r="167" spans="1:8" ht="12.75">
      <c r="A167" s="234"/>
      <c r="B167" s="204"/>
      <c r="C167" s="243"/>
      <c r="D167" s="255"/>
      <c r="E167" s="255"/>
      <c r="F167" s="255"/>
      <c r="G167" s="282"/>
      <c r="H167" s="95"/>
    </row>
    <row r="168" spans="1:8" ht="30">
      <c r="A168" s="237"/>
      <c r="B168" s="204"/>
      <c r="C168" s="223"/>
      <c r="D168" s="222"/>
      <c r="E168" s="222"/>
      <c r="F168" s="222"/>
      <c r="G168" s="206"/>
      <c r="H168" s="95"/>
    </row>
    <row r="169" spans="1:8" ht="12.75">
      <c r="A169" s="204"/>
      <c r="B169" s="204"/>
      <c r="C169" s="254">
        <f>'customer info'!$B$30</f>
        <v>0</v>
      </c>
      <c r="D169" s="244"/>
      <c r="E169" s="244"/>
      <c r="F169" s="244"/>
      <c r="G169" s="267"/>
      <c r="H169" s="95"/>
    </row>
    <row r="170" spans="1:8" ht="30">
      <c r="A170" s="235"/>
      <c r="B170" s="204"/>
      <c r="C170" s="254"/>
      <c r="D170" s="244"/>
      <c r="E170" s="244"/>
      <c r="F170" s="244"/>
      <c r="G170" s="267"/>
      <c r="H170" s="95"/>
    </row>
    <row r="171" spans="1:8" ht="30">
      <c r="A171" s="236"/>
      <c r="B171" s="136"/>
      <c r="C171" s="223"/>
      <c r="D171" s="222"/>
      <c r="E171" s="222"/>
      <c r="F171" s="222"/>
      <c r="G171" s="206"/>
      <c r="H171" s="95"/>
    </row>
    <row r="172" spans="1:8" ht="30">
      <c r="A172" s="236"/>
      <c r="B172" s="136"/>
      <c r="C172" s="254">
        <f>'customer info'!$B$31</f>
        <v>0</v>
      </c>
      <c r="D172" s="244"/>
      <c r="E172" s="244"/>
      <c r="F172" s="244"/>
      <c r="G172" s="267"/>
      <c r="H172" s="95"/>
    </row>
    <row r="173" spans="1:8" ht="30">
      <c r="A173" s="235"/>
      <c r="B173" s="204"/>
      <c r="C173" s="254"/>
      <c r="D173" s="244"/>
      <c r="E173" s="244"/>
      <c r="F173" s="244"/>
      <c r="G173" s="267"/>
      <c r="H173" s="95"/>
    </row>
    <row r="174" spans="1:8" ht="30">
      <c r="A174" s="236"/>
      <c r="B174" s="136"/>
      <c r="C174" s="223"/>
      <c r="D174" s="222"/>
      <c r="E174" s="222"/>
      <c r="F174" s="222"/>
      <c r="G174" s="206"/>
      <c r="H174" s="95"/>
    </row>
    <row r="175" spans="1:8" ht="30">
      <c r="A175" s="236"/>
      <c r="B175" s="136"/>
      <c r="C175" s="254">
        <f>'customer info'!$B$32</f>
        <v>0</v>
      </c>
      <c r="D175" s="244"/>
      <c r="E175" s="244"/>
      <c r="F175" s="244"/>
      <c r="G175" s="267"/>
      <c r="H175" s="95"/>
    </row>
    <row r="176" spans="1:8" ht="30">
      <c r="A176" s="235"/>
      <c r="B176" s="204"/>
      <c r="C176" s="254"/>
      <c r="D176" s="244"/>
      <c r="E176" s="244"/>
      <c r="F176" s="244"/>
      <c r="G176" s="267"/>
      <c r="H176" s="95"/>
    </row>
    <row r="177" spans="1:8" ht="30">
      <c r="A177" s="236"/>
      <c r="B177" s="136"/>
      <c r="C177" s="224"/>
      <c r="D177" s="225"/>
      <c r="E177" s="225"/>
      <c r="F177" s="225"/>
      <c r="G177" s="199"/>
      <c r="H177" s="95"/>
    </row>
    <row r="178" spans="1:8" ht="30">
      <c r="A178" s="236"/>
      <c r="B178" s="136"/>
      <c r="C178" s="254">
        <f>'customer info'!$B$33</f>
        <v>0</v>
      </c>
      <c r="D178" s="255"/>
      <c r="E178" s="255"/>
      <c r="F178" s="255"/>
      <c r="G178" s="282"/>
      <c r="H178" s="95"/>
    </row>
    <row r="179" spans="1:8" ht="30.75" thickBot="1">
      <c r="A179" s="236"/>
      <c r="B179" s="136"/>
      <c r="C179" s="256"/>
      <c r="D179" s="257"/>
      <c r="E179" s="257"/>
      <c r="F179" s="257"/>
      <c r="G179" s="258"/>
      <c r="H179" s="95"/>
    </row>
    <row r="180" spans="1:8" ht="30">
      <c r="A180" s="236"/>
      <c r="B180" s="204"/>
      <c r="H180" s="95"/>
    </row>
    <row r="181" spans="1:8" ht="12.75">
      <c r="A181" s="204"/>
      <c r="B181" s="204"/>
      <c r="C181" s="226" t="s">
        <v>560</v>
      </c>
      <c r="H181" s="95"/>
    </row>
    <row r="182" spans="1:8" ht="12.75">
      <c r="A182" s="95"/>
      <c r="B182" s="95"/>
      <c r="C182" s="227" t="s">
        <v>179</v>
      </c>
      <c r="D182" s="228"/>
      <c r="H182" s="95"/>
    </row>
    <row r="183" spans="1:8" ht="12.75">
      <c r="A183" s="95"/>
      <c r="B183" s="95"/>
      <c r="C183" s="229" t="s">
        <v>182</v>
      </c>
      <c r="D183" s="230"/>
      <c r="H183" s="95"/>
    </row>
    <row r="184" spans="1:8" ht="12.75">
      <c r="A184" s="95"/>
      <c r="B184" s="95"/>
      <c r="C184" s="229" t="s">
        <v>185</v>
      </c>
      <c r="D184" s="230"/>
      <c r="H184" s="95"/>
    </row>
    <row r="185" spans="1:8" ht="12.75">
      <c r="A185" s="95"/>
      <c r="B185" s="95"/>
      <c r="C185" s="231" t="s">
        <v>188</v>
      </c>
      <c r="D185" s="232"/>
      <c r="H185" s="95"/>
    </row>
    <row r="186" spans="1:8" ht="12.75">
      <c r="A186" s="95"/>
      <c r="B186" s="95"/>
      <c r="H186" s="95"/>
    </row>
  </sheetData>
  <sheetProtection/>
  <mergeCells count="13">
    <mergeCell ref="C169:G170"/>
    <mergeCell ref="C172:G173"/>
    <mergeCell ref="C175:G176"/>
    <mergeCell ref="C178:G179"/>
    <mergeCell ref="A158:B158"/>
    <mergeCell ref="C57:F57"/>
    <mergeCell ref="C102:F102"/>
    <mergeCell ref="A57:B57"/>
    <mergeCell ref="A102:B102"/>
    <mergeCell ref="F122:G122"/>
    <mergeCell ref="A127:G127"/>
    <mergeCell ref="C158:E158"/>
    <mergeCell ref="C166:G167"/>
  </mergeCells>
  <hyperlinks>
    <hyperlink ref="C57" r:id="rId1" display="www.porsche-restoration-panels.com"/>
    <hyperlink ref="C102" r:id="rId2" display="www.porsche-restoration-panels.com"/>
    <hyperlink ref="C158" r:id="rId3" display="www.porsche-restoration-panels.com"/>
  </hyperlinks>
  <printOptions/>
  <pageMargins left="0.75" right="0.33" top="0.31" bottom="0.26" header="0.12" footer="0.22"/>
  <pageSetup orientation="portrait" paperSize="9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3:O119"/>
  <sheetViews>
    <sheetView tabSelected="1" zoomScalePageLayoutView="0" workbookViewId="0" topLeftCell="A1">
      <selection activeCell="A62" sqref="A62"/>
    </sheetView>
  </sheetViews>
  <sheetFormatPr defaultColWidth="9.140625" defaultRowHeight="15" customHeight="1"/>
  <cols>
    <col min="1" max="1" width="7.57421875" style="0" customWidth="1"/>
    <col min="2" max="2" width="7.421875" style="0" customWidth="1"/>
    <col min="3" max="3" width="34.28125" style="0" customWidth="1"/>
    <col min="4" max="4" width="11.57421875" style="0" hidden="1" customWidth="1"/>
    <col min="5" max="5" width="9.00390625" style="0" customWidth="1"/>
    <col min="6" max="6" width="17.140625" style="0" customWidth="1"/>
    <col min="7" max="7" width="11.140625" style="0" customWidth="1"/>
    <col min="9" max="9" width="0" style="0" hidden="1" customWidth="1"/>
    <col min="10" max="10" width="10.8515625" style="0" hidden="1" customWidth="1"/>
    <col min="11" max="15" width="0" style="0" hidden="1" customWidth="1"/>
  </cols>
  <sheetData>
    <row r="3" spans="3:5" ht="15" customHeight="1" thickBot="1">
      <c r="C3" s="110">
        <f>'customer info'!B29:D29</f>
        <v>0</v>
      </c>
      <c r="D3" s="2"/>
      <c r="E3" s="2"/>
    </row>
    <row r="4" spans="1:15" ht="15" customHeight="1">
      <c r="A4" s="4" t="s">
        <v>0</v>
      </c>
      <c r="B4" s="5" t="s">
        <v>1</v>
      </c>
      <c r="C4" s="5" t="s">
        <v>2</v>
      </c>
      <c r="D4" s="6" t="s">
        <v>3</v>
      </c>
      <c r="E4" s="6" t="s">
        <v>3</v>
      </c>
      <c r="F4" s="6" t="s">
        <v>4</v>
      </c>
      <c r="G4" s="7" t="s">
        <v>5</v>
      </c>
      <c r="H4" s="1"/>
      <c r="I4" s="80" t="s">
        <v>184</v>
      </c>
      <c r="J4" s="80" t="s">
        <v>193</v>
      </c>
      <c r="L4" s="80" t="s">
        <v>194</v>
      </c>
      <c r="M4" s="80" t="s">
        <v>195</v>
      </c>
      <c r="N4" s="80" t="s">
        <v>196</v>
      </c>
      <c r="O4" s="80" t="s">
        <v>197</v>
      </c>
    </row>
    <row r="5" spans="1:15" ht="15" customHeight="1">
      <c r="A5" s="143"/>
      <c r="B5" s="81" t="s">
        <v>198</v>
      </c>
      <c r="C5" s="85" t="s">
        <v>199</v>
      </c>
      <c r="D5" s="83">
        <v>136.13</v>
      </c>
      <c r="E5" s="83">
        <f>D5*'356-parts'!$W$1</f>
        <v>141.5752</v>
      </c>
      <c r="F5" s="84">
        <f>E5*1.19</f>
        <v>168.47448799999998</v>
      </c>
      <c r="G5" s="144">
        <f aca="true" t="shared" si="0" ref="G5:G38">F5*A5</f>
        <v>0</v>
      </c>
      <c r="I5">
        <v>2</v>
      </c>
      <c r="J5">
        <f aca="true" t="shared" si="1" ref="J5:J21">I5*A5</f>
        <v>0</v>
      </c>
      <c r="L5">
        <v>100</v>
      </c>
      <c r="M5">
        <v>80</v>
      </c>
      <c r="N5">
        <f aca="true" t="shared" si="2" ref="N5:N51">IF(A5&gt;0,1,0)</f>
        <v>0</v>
      </c>
      <c r="O5">
        <f aca="true" t="shared" si="3" ref="O5:O62">L5*N5</f>
        <v>0</v>
      </c>
    </row>
    <row r="6" spans="1:15" ht="15" customHeight="1">
      <c r="A6" s="143"/>
      <c r="B6" s="81" t="s">
        <v>200</v>
      </c>
      <c r="C6" s="85" t="s">
        <v>201</v>
      </c>
      <c r="D6" s="83">
        <v>136.13</v>
      </c>
      <c r="E6" s="83">
        <f>D6*'356-parts'!$W$1</f>
        <v>141.5752</v>
      </c>
      <c r="F6" s="84">
        <f aca="true" t="shared" si="4" ref="F6:F37">E6*1.19</f>
        <v>168.47448799999998</v>
      </c>
      <c r="G6" s="144">
        <f t="shared" si="0"/>
        <v>0</v>
      </c>
      <c r="I6">
        <v>2</v>
      </c>
      <c r="J6">
        <f t="shared" si="1"/>
        <v>0</v>
      </c>
      <c r="L6">
        <v>100</v>
      </c>
      <c r="M6">
        <v>80</v>
      </c>
      <c r="N6">
        <f t="shared" si="2"/>
        <v>0</v>
      </c>
      <c r="O6">
        <f t="shared" si="3"/>
        <v>0</v>
      </c>
    </row>
    <row r="7" spans="1:15" ht="15" customHeight="1">
      <c r="A7" s="143"/>
      <c r="B7" s="81" t="s">
        <v>202</v>
      </c>
      <c r="C7" s="85" t="s">
        <v>203</v>
      </c>
      <c r="D7" s="83">
        <v>121.01</v>
      </c>
      <c r="E7" s="83">
        <f>D7*'356-parts'!$W$1</f>
        <v>125.85040000000001</v>
      </c>
      <c r="F7" s="84">
        <f t="shared" si="4"/>
        <v>149.761976</v>
      </c>
      <c r="G7" s="144">
        <f t="shared" si="0"/>
        <v>0</v>
      </c>
      <c r="I7">
        <v>2</v>
      </c>
      <c r="J7">
        <f t="shared" si="1"/>
        <v>0</v>
      </c>
      <c r="L7">
        <v>100</v>
      </c>
      <c r="M7">
        <v>80</v>
      </c>
      <c r="N7">
        <f t="shared" si="2"/>
        <v>0</v>
      </c>
      <c r="O7">
        <f t="shared" si="3"/>
        <v>0</v>
      </c>
    </row>
    <row r="8" spans="1:15" ht="15" customHeight="1">
      <c r="A8" s="143"/>
      <c r="B8" s="81" t="s">
        <v>204</v>
      </c>
      <c r="C8" s="145" t="s">
        <v>205</v>
      </c>
      <c r="D8" s="83">
        <v>121.01</v>
      </c>
      <c r="E8" s="83">
        <f>D8*'356-parts'!$W$1</f>
        <v>125.85040000000001</v>
      </c>
      <c r="F8" s="84">
        <f t="shared" si="4"/>
        <v>149.761976</v>
      </c>
      <c r="G8" s="144">
        <f t="shared" si="0"/>
        <v>0</v>
      </c>
      <c r="I8">
        <v>2</v>
      </c>
      <c r="J8">
        <f t="shared" si="1"/>
        <v>0</v>
      </c>
      <c r="L8">
        <v>100</v>
      </c>
      <c r="M8">
        <v>80</v>
      </c>
      <c r="N8">
        <f t="shared" si="2"/>
        <v>0</v>
      </c>
      <c r="O8">
        <f t="shared" si="3"/>
        <v>0</v>
      </c>
    </row>
    <row r="9" spans="1:15" ht="15" customHeight="1">
      <c r="A9" s="143"/>
      <c r="B9" s="81" t="s">
        <v>206</v>
      </c>
      <c r="C9" s="85" t="s">
        <v>207</v>
      </c>
      <c r="D9" s="83">
        <v>15.55</v>
      </c>
      <c r="E9" s="83">
        <f>D9*'356-parts'!$W$1</f>
        <v>16.172</v>
      </c>
      <c r="F9" s="84">
        <f t="shared" si="4"/>
        <v>19.24468</v>
      </c>
      <c r="G9" s="144">
        <f t="shared" si="0"/>
        <v>0</v>
      </c>
      <c r="I9">
        <v>2</v>
      </c>
      <c r="J9">
        <f t="shared" si="1"/>
        <v>0</v>
      </c>
      <c r="L9">
        <v>100</v>
      </c>
      <c r="M9">
        <v>80</v>
      </c>
      <c r="N9">
        <f t="shared" si="2"/>
        <v>0</v>
      </c>
      <c r="O9">
        <f t="shared" si="3"/>
        <v>0</v>
      </c>
    </row>
    <row r="10" spans="1:15" ht="15" customHeight="1">
      <c r="A10" s="143"/>
      <c r="B10" s="81" t="s">
        <v>208</v>
      </c>
      <c r="C10" s="82" t="s">
        <v>209</v>
      </c>
      <c r="D10" s="83">
        <v>12.61</v>
      </c>
      <c r="E10" s="83">
        <f>D10*'356-parts'!$W$1</f>
        <v>13.1144</v>
      </c>
      <c r="F10" s="84">
        <f t="shared" si="4"/>
        <v>15.606136</v>
      </c>
      <c r="G10" s="144">
        <f t="shared" si="0"/>
        <v>0</v>
      </c>
      <c r="I10">
        <v>2</v>
      </c>
      <c r="J10">
        <f t="shared" si="1"/>
        <v>0</v>
      </c>
      <c r="L10">
        <v>100</v>
      </c>
      <c r="M10">
        <v>80</v>
      </c>
      <c r="N10">
        <f t="shared" si="2"/>
        <v>0</v>
      </c>
      <c r="O10">
        <f t="shared" si="3"/>
        <v>0</v>
      </c>
    </row>
    <row r="11" spans="1:15" ht="15" customHeight="1">
      <c r="A11" s="143"/>
      <c r="B11" s="81" t="s">
        <v>210</v>
      </c>
      <c r="C11" s="145" t="s">
        <v>211</v>
      </c>
      <c r="D11" s="83">
        <v>131.09</v>
      </c>
      <c r="E11" s="83">
        <f>D11*'356-parts'!$W$1</f>
        <v>136.33360000000002</v>
      </c>
      <c r="F11" s="84">
        <f t="shared" si="4"/>
        <v>162.236984</v>
      </c>
      <c r="G11" s="144">
        <f t="shared" si="0"/>
        <v>0</v>
      </c>
      <c r="I11">
        <v>2</v>
      </c>
      <c r="J11">
        <f t="shared" si="1"/>
        <v>0</v>
      </c>
      <c r="L11">
        <v>100</v>
      </c>
      <c r="M11">
        <v>80</v>
      </c>
      <c r="N11">
        <f t="shared" si="2"/>
        <v>0</v>
      </c>
      <c r="O11">
        <f t="shared" si="3"/>
        <v>0</v>
      </c>
    </row>
    <row r="12" spans="1:15" ht="15" customHeight="1">
      <c r="A12" s="143"/>
      <c r="B12" s="81" t="s">
        <v>212</v>
      </c>
      <c r="C12" s="85" t="s">
        <v>213</v>
      </c>
      <c r="D12" s="83">
        <v>131.09</v>
      </c>
      <c r="E12" s="83">
        <f>D12*'356-parts'!$W$1</f>
        <v>136.33360000000002</v>
      </c>
      <c r="F12" s="84">
        <f t="shared" si="4"/>
        <v>162.236984</v>
      </c>
      <c r="G12" s="144">
        <f t="shared" si="0"/>
        <v>0</v>
      </c>
      <c r="I12">
        <v>2</v>
      </c>
      <c r="J12">
        <f t="shared" si="1"/>
        <v>0</v>
      </c>
      <c r="L12">
        <v>100</v>
      </c>
      <c r="M12">
        <v>80</v>
      </c>
      <c r="N12">
        <f t="shared" si="2"/>
        <v>0</v>
      </c>
      <c r="O12">
        <f t="shared" si="3"/>
        <v>0</v>
      </c>
    </row>
    <row r="13" spans="1:15" ht="15" customHeight="1">
      <c r="A13" s="143"/>
      <c r="B13" s="81" t="s">
        <v>214</v>
      </c>
      <c r="C13" s="85" t="s">
        <v>215</v>
      </c>
      <c r="D13" s="83">
        <v>92.86</v>
      </c>
      <c r="E13" s="83">
        <f>D13*'356-parts'!$W$1</f>
        <v>96.5744</v>
      </c>
      <c r="F13" s="84">
        <f t="shared" si="4"/>
        <v>114.92353599999998</v>
      </c>
      <c r="G13" s="144">
        <f t="shared" si="0"/>
        <v>0</v>
      </c>
      <c r="I13">
        <v>2</v>
      </c>
      <c r="J13">
        <f t="shared" si="1"/>
        <v>0</v>
      </c>
      <c r="L13">
        <v>100</v>
      </c>
      <c r="M13">
        <v>80</v>
      </c>
      <c r="N13">
        <f t="shared" si="2"/>
        <v>0</v>
      </c>
      <c r="O13">
        <f t="shared" si="3"/>
        <v>0</v>
      </c>
    </row>
    <row r="14" spans="1:15" ht="15" customHeight="1">
      <c r="A14" s="143"/>
      <c r="B14" s="81" t="s">
        <v>216</v>
      </c>
      <c r="C14" s="85" t="s">
        <v>217</v>
      </c>
      <c r="D14" s="83">
        <v>92.86</v>
      </c>
      <c r="E14" s="83">
        <f>D14*'356-parts'!$W$1</f>
        <v>96.5744</v>
      </c>
      <c r="F14" s="84">
        <f t="shared" si="4"/>
        <v>114.92353599999998</v>
      </c>
      <c r="G14" s="144">
        <f t="shared" si="0"/>
        <v>0</v>
      </c>
      <c r="I14">
        <v>2</v>
      </c>
      <c r="J14">
        <f t="shared" si="1"/>
        <v>0</v>
      </c>
      <c r="L14">
        <v>100</v>
      </c>
      <c r="M14">
        <v>80</v>
      </c>
      <c r="N14">
        <f t="shared" si="2"/>
        <v>0</v>
      </c>
      <c r="O14">
        <f t="shared" si="3"/>
        <v>0</v>
      </c>
    </row>
    <row r="15" spans="1:15" ht="15" customHeight="1">
      <c r="A15" s="143"/>
      <c r="B15" s="81" t="s">
        <v>218</v>
      </c>
      <c r="C15" s="85" t="s">
        <v>219</v>
      </c>
      <c r="D15" s="83">
        <v>34.03</v>
      </c>
      <c r="E15" s="83">
        <f>D15*'356-parts'!$W$1</f>
        <v>35.391200000000005</v>
      </c>
      <c r="F15" s="84">
        <f t="shared" si="4"/>
        <v>42.115528000000005</v>
      </c>
      <c r="G15" s="144">
        <f t="shared" si="0"/>
        <v>0</v>
      </c>
      <c r="I15">
        <v>2</v>
      </c>
      <c r="J15">
        <f t="shared" si="1"/>
        <v>0</v>
      </c>
      <c r="L15">
        <v>100</v>
      </c>
      <c r="M15">
        <v>80</v>
      </c>
      <c r="N15">
        <f t="shared" si="2"/>
        <v>0</v>
      </c>
      <c r="O15">
        <f t="shared" si="3"/>
        <v>0</v>
      </c>
    </row>
    <row r="16" spans="1:15" ht="15" customHeight="1">
      <c r="A16" s="143"/>
      <c r="B16" s="81" t="s">
        <v>220</v>
      </c>
      <c r="C16" s="85" t="s">
        <v>221</v>
      </c>
      <c r="D16" s="83">
        <v>7.98</v>
      </c>
      <c r="E16" s="83">
        <f>D16*'356-parts'!$W$1</f>
        <v>8.2992</v>
      </c>
      <c r="F16" s="84">
        <f t="shared" si="4"/>
        <v>9.876048</v>
      </c>
      <c r="G16" s="144">
        <f t="shared" si="0"/>
        <v>0</v>
      </c>
      <c r="I16">
        <v>2</v>
      </c>
      <c r="J16">
        <f t="shared" si="1"/>
        <v>0</v>
      </c>
      <c r="L16">
        <v>100</v>
      </c>
      <c r="M16">
        <v>80</v>
      </c>
      <c r="N16">
        <f t="shared" si="2"/>
        <v>0</v>
      </c>
      <c r="O16">
        <f t="shared" si="3"/>
        <v>0</v>
      </c>
    </row>
    <row r="17" spans="1:15" ht="15" customHeight="1">
      <c r="A17" s="143"/>
      <c r="B17" s="81" t="s">
        <v>222</v>
      </c>
      <c r="C17" s="85" t="s">
        <v>223</v>
      </c>
      <c r="D17" s="83">
        <v>55.46</v>
      </c>
      <c r="E17" s="83">
        <f>D17*'356-parts'!$W$1</f>
        <v>57.6784</v>
      </c>
      <c r="F17" s="84">
        <f t="shared" si="4"/>
        <v>68.637296</v>
      </c>
      <c r="G17" s="144">
        <f t="shared" si="0"/>
        <v>0</v>
      </c>
      <c r="I17">
        <v>2</v>
      </c>
      <c r="J17">
        <f t="shared" si="1"/>
        <v>0</v>
      </c>
      <c r="L17">
        <v>100</v>
      </c>
      <c r="M17">
        <v>80</v>
      </c>
      <c r="N17">
        <f t="shared" si="2"/>
        <v>0</v>
      </c>
      <c r="O17">
        <f t="shared" si="3"/>
        <v>0</v>
      </c>
    </row>
    <row r="18" spans="1:15" ht="15" customHeight="1">
      <c r="A18" s="143"/>
      <c r="B18" s="81" t="s">
        <v>224</v>
      </c>
      <c r="C18" s="85" t="s">
        <v>225</v>
      </c>
      <c r="D18" s="83">
        <v>26.47</v>
      </c>
      <c r="E18" s="83">
        <f>D18*'356-parts'!$W$1</f>
        <v>27.5288</v>
      </c>
      <c r="F18" s="84">
        <f t="shared" si="4"/>
        <v>32.759271999999996</v>
      </c>
      <c r="G18" s="144">
        <f t="shared" si="0"/>
        <v>0</v>
      </c>
      <c r="I18">
        <v>2</v>
      </c>
      <c r="J18">
        <f t="shared" si="1"/>
        <v>0</v>
      </c>
      <c r="L18">
        <v>100</v>
      </c>
      <c r="M18">
        <v>80</v>
      </c>
      <c r="N18">
        <f t="shared" si="2"/>
        <v>0</v>
      </c>
      <c r="O18">
        <f t="shared" si="3"/>
        <v>0</v>
      </c>
    </row>
    <row r="19" spans="1:15" ht="15" customHeight="1">
      <c r="A19" s="143"/>
      <c r="B19" s="81" t="s">
        <v>226</v>
      </c>
      <c r="C19" s="85" t="s">
        <v>227</v>
      </c>
      <c r="D19" s="83">
        <v>201.26</v>
      </c>
      <c r="E19" s="83">
        <f>D19*'356-parts'!$W$1</f>
        <v>209.3104</v>
      </c>
      <c r="F19" s="84">
        <f t="shared" si="4"/>
        <v>249.07937599999997</v>
      </c>
      <c r="G19" s="144">
        <f t="shared" si="0"/>
        <v>0</v>
      </c>
      <c r="I19">
        <v>2</v>
      </c>
      <c r="J19">
        <f t="shared" si="1"/>
        <v>0</v>
      </c>
      <c r="L19">
        <v>100</v>
      </c>
      <c r="M19">
        <v>80</v>
      </c>
      <c r="N19">
        <f t="shared" si="2"/>
        <v>0</v>
      </c>
      <c r="O19">
        <f t="shared" si="3"/>
        <v>0</v>
      </c>
    </row>
    <row r="20" spans="1:15" ht="15" customHeight="1">
      <c r="A20" s="143"/>
      <c r="B20" s="81" t="s">
        <v>228</v>
      </c>
      <c r="C20" s="145" t="s">
        <v>229</v>
      </c>
      <c r="D20" s="83">
        <v>161.34</v>
      </c>
      <c r="E20" s="83">
        <f>D20*'356-parts'!$W$1</f>
        <v>167.7936</v>
      </c>
      <c r="F20" s="84">
        <f t="shared" si="4"/>
        <v>199.67438399999998</v>
      </c>
      <c r="G20" s="144">
        <f t="shared" si="0"/>
        <v>0</v>
      </c>
      <c r="I20">
        <v>2</v>
      </c>
      <c r="J20">
        <f t="shared" si="1"/>
        <v>0</v>
      </c>
      <c r="L20">
        <v>100</v>
      </c>
      <c r="M20">
        <v>80</v>
      </c>
      <c r="N20">
        <f t="shared" si="2"/>
        <v>0</v>
      </c>
      <c r="O20">
        <f t="shared" si="3"/>
        <v>0</v>
      </c>
    </row>
    <row r="21" spans="1:15" ht="15" customHeight="1">
      <c r="A21" s="143"/>
      <c r="B21" s="81" t="s">
        <v>230</v>
      </c>
      <c r="C21" s="85" t="s">
        <v>231</v>
      </c>
      <c r="D21" s="146">
        <v>136.13</v>
      </c>
      <c r="E21" s="83">
        <f>D21*'356-parts'!$W$1</f>
        <v>141.5752</v>
      </c>
      <c r="F21" s="84">
        <f t="shared" si="4"/>
        <v>168.47448799999998</v>
      </c>
      <c r="G21" s="144">
        <f t="shared" si="0"/>
        <v>0</v>
      </c>
      <c r="I21">
        <v>2</v>
      </c>
      <c r="J21">
        <f t="shared" si="1"/>
        <v>0</v>
      </c>
      <c r="L21">
        <v>100</v>
      </c>
      <c r="M21">
        <v>80</v>
      </c>
      <c r="N21">
        <f t="shared" si="2"/>
        <v>0</v>
      </c>
      <c r="O21">
        <f t="shared" si="3"/>
        <v>0</v>
      </c>
    </row>
    <row r="22" spans="1:14" ht="15" customHeight="1">
      <c r="A22" s="143"/>
      <c r="B22" s="89" t="s">
        <v>232</v>
      </c>
      <c r="C22" s="90" t="s">
        <v>233</v>
      </c>
      <c r="D22" s="147">
        <v>75.63</v>
      </c>
      <c r="E22" s="83">
        <f>D22*'356-parts'!$W$1</f>
        <v>78.6552</v>
      </c>
      <c r="F22" s="84">
        <f t="shared" si="4"/>
        <v>93.59968799999999</v>
      </c>
      <c r="G22" s="144">
        <f t="shared" si="0"/>
        <v>0</v>
      </c>
      <c r="N22">
        <f t="shared" si="2"/>
        <v>0</v>
      </c>
    </row>
    <row r="23" spans="1:7" ht="15" customHeight="1">
      <c r="A23" s="143"/>
      <c r="B23" s="89" t="s">
        <v>234</v>
      </c>
      <c r="C23" s="90" t="s">
        <v>235</v>
      </c>
      <c r="D23" s="148">
        <v>131.09</v>
      </c>
      <c r="E23" s="83">
        <f>D23*'356-parts'!$W$1</f>
        <v>136.33360000000002</v>
      </c>
      <c r="F23" s="84">
        <f t="shared" si="4"/>
        <v>162.236984</v>
      </c>
      <c r="G23" s="144">
        <f t="shared" si="0"/>
        <v>0</v>
      </c>
    </row>
    <row r="24" spans="1:7" ht="15" customHeight="1">
      <c r="A24" s="143"/>
      <c r="B24" s="89" t="s">
        <v>236</v>
      </c>
      <c r="C24" s="90" t="s">
        <v>237</v>
      </c>
      <c r="D24" s="147">
        <v>75.63</v>
      </c>
      <c r="E24" s="83">
        <f>D24*'356-parts'!$W$1</f>
        <v>78.6552</v>
      </c>
      <c r="F24" s="84">
        <f t="shared" si="4"/>
        <v>93.59968799999999</v>
      </c>
      <c r="G24" s="144">
        <f t="shared" si="0"/>
        <v>0</v>
      </c>
    </row>
    <row r="25" spans="1:7" ht="15" customHeight="1">
      <c r="A25" s="143"/>
      <c r="B25" s="89" t="s">
        <v>238</v>
      </c>
      <c r="C25" s="90" t="s">
        <v>239</v>
      </c>
      <c r="D25" s="149">
        <v>75.63</v>
      </c>
      <c r="E25" s="83">
        <f>D25*'356-parts'!$W$1</f>
        <v>78.6552</v>
      </c>
      <c r="F25" s="84">
        <f t="shared" si="4"/>
        <v>93.59968799999999</v>
      </c>
      <c r="G25" s="144">
        <f t="shared" si="0"/>
        <v>0</v>
      </c>
    </row>
    <row r="26" spans="1:15" ht="15" customHeight="1">
      <c r="A26" s="143"/>
      <c r="B26" s="81" t="s">
        <v>240</v>
      </c>
      <c r="C26" s="145" t="s">
        <v>241</v>
      </c>
      <c r="D26" s="150">
        <v>181.51</v>
      </c>
      <c r="E26" s="83">
        <f>D26*'356-parts'!$W$1</f>
        <v>188.7704</v>
      </c>
      <c r="F26" s="84">
        <f t="shared" si="4"/>
        <v>224.636776</v>
      </c>
      <c r="G26" s="144">
        <f t="shared" si="0"/>
        <v>0</v>
      </c>
      <c r="I26">
        <v>2</v>
      </c>
      <c r="J26">
        <f>I26*A26</f>
        <v>0</v>
      </c>
      <c r="L26">
        <v>100</v>
      </c>
      <c r="M26">
        <v>80</v>
      </c>
      <c r="N26">
        <f t="shared" si="2"/>
        <v>0</v>
      </c>
      <c r="O26">
        <f t="shared" si="3"/>
        <v>0</v>
      </c>
    </row>
    <row r="27" spans="1:7" ht="15" customHeight="1">
      <c r="A27" s="143"/>
      <c r="B27" s="89" t="s">
        <v>242</v>
      </c>
      <c r="C27" s="90" t="s">
        <v>243</v>
      </c>
      <c r="D27" s="88">
        <v>25.21</v>
      </c>
      <c r="E27" s="83">
        <f>D27*'356-parts'!$W$1</f>
        <v>26.218400000000003</v>
      </c>
      <c r="F27" s="84">
        <f t="shared" si="4"/>
        <v>31.199896000000003</v>
      </c>
      <c r="G27" s="144">
        <f t="shared" si="0"/>
        <v>0</v>
      </c>
    </row>
    <row r="28" spans="1:15" ht="15" customHeight="1">
      <c r="A28" s="143"/>
      <c r="B28" s="81" t="s">
        <v>244</v>
      </c>
      <c r="C28" s="85" t="s">
        <v>245</v>
      </c>
      <c r="D28" s="83">
        <v>70.59</v>
      </c>
      <c r="E28" s="83">
        <f>D28*'356-parts'!$W$1</f>
        <v>73.4136</v>
      </c>
      <c r="F28" s="84">
        <f t="shared" si="4"/>
        <v>87.362184</v>
      </c>
      <c r="G28" s="144">
        <f t="shared" si="0"/>
        <v>0</v>
      </c>
      <c r="I28">
        <v>2</v>
      </c>
      <c r="J28">
        <f>I28*A28</f>
        <v>0</v>
      </c>
      <c r="L28">
        <v>100</v>
      </c>
      <c r="M28">
        <v>80</v>
      </c>
      <c r="N28">
        <f t="shared" si="2"/>
        <v>0</v>
      </c>
      <c r="O28">
        <f t="shared" si="3"/>
        <v>0</v>
      </c>
    </row>
    <row r="29" spans="1:15" ht="15" customHeight="1">
      <c r="A29" s="143"/>
      <c r="B29" s="81" t="s">
        <v>246</v>
      </c>
      <c r="C29" s="85" t="s">
        <v>247</v>
      </c>
      <c r="D29" s="83">
        <v>70.59</v>
      </c>
      <c r="E29" s="83">
        <f>D29*'356-parts'!$W$1</f>
        <v>73.4136</v>
      </c>
      <c r="F29" s="84">
        <f t="shared" si="4"/>
        <v>87.362184</v>
      </c>
      <c r="G29" s="144">
        <f t="shared" si="0"/>
        <v>0</v>
      </c>
      <c r="I29">
        <v>2</v>
      </c>
      <c r="J29">
        <f>I29*A29</f>
        <v>0</v>
      </c>
      <c r="L29">
        <v>100</v>
      </c>
      <c r="M29">
        <v>80</v>
      </c>
      <c r="N29">
        <f t="shared" si="2"/>
        <v>0</v>
      </c>
      <c r="O29">
        <f t="shared" si="3"/>
        <v>0</v>
      </c>
    </row>
    <row r="30" spans="1:7" ht="15" customHeight="1">
      <c r="A30" s="143"/>
      <c r="B30" s="81" t="s">
        <v>248</v>
      </c>
      <c r="C30" s="85" t="s">
        <v>249</v>
      </c>
      <c r="D30" s="83">
        <v>25.71</v>
      </c>
      <c r="E30" s="83">
        <f>D30*'356-parts'!$W$1</f>
        <v>26.738400000000002</v>
      </c>
      <c r="F30" s="84">
        <f t="shared" si="4"/>
        <v>31.818696000000003</v>
      </c>
      <c r="G30" s="144">
        <f t="shared" si="0"/>
        <v>0</v>
      </c>
    </row>
    <row r="31" spans="1:7" ht="15" customHeight="1">
      <c r="A31" s="143"/>
      <c r="B31" s="81" t="s">
        <v>250</v>
      </c>
      <c r="C31" s="85" t="s">
        <v>251</v>
      </c>
      <c r="D31" s="83">
        <v>147.06</v>
      </c>
      <c r="E31" s="83">
        <f>D31*'356-parts'!$W$1</f>
        <v>152.94240000000002</v>
      </c>
      <c r="F31" s="84">
        <f t="shared" si="4"/>
        <v>182.00145600000002</v>
      </c>
      <c r="G31" s="144">
        <f t="shared" si="0"/>
        <v>0</v>
      </c>
    </row>
    <row r="32" spans="1:7" ht="15" customHeight="1">
      <c r="A32" s="143"/>
      <c r="B32" s="81" t="s">
        <v>252</v>
      </c>
      <c r="C32" s="85" t="s">
        <v>253</v>
      </c>
      <c r="D32" s="83">
        <v>147.06</v>
      </c>
      <c r="E32" s="83">
        <f>D32*'356-parts'!$W$1</f>
        <v>152.94240000000002</v>
      </c>
      <c r="F32" s="84">
        <f t="shared" si="4"/>
        <v>182.00145600000002</v>
      </c>
      <c r="G32" s="144">
        <f t="shared" si="0"/>
        <v>0</v>
      </c>
    </row>
    <row r="33" spans="1:7" ht="15" customHeight="1">
      <c r="A33" s="143"/>
      <c r="B33" s="81" t="s">
        <v>254</v>
      </c>
      <c r="C33" s="85" t="s">
        <v>255</v>
      </c>
      <c r="D33" s="83">
        <v>90.76</v>
      </c>
      <c r="E33" s="83">
        <f>D33*'356-parts'!$W$1</f>
        <v>94.39040000000001</v>
      </c>
      <c r="F33" s="84">
        <f t="shared" si="4"/>
        <v>112.32457600000001</v>
      </c>
      <c r="G33" s="144">
        <f t="shared" si="0"/>
        <v>0</v>
      </c>
    </row>
    <row r="34" spans="1:7" ht="15" customHeight="1">
      <c r="A34" s="151"/>
      <c r="B34" s="86" t="s">
        <v>256</v>
      </c>
      <c r="C34" s="87" t="s">
        <v>257</v>
      </c>
      <c r="D34" s="88">
        <v>45.38</v>
      </c>
      <c r="E34" s="83">
        <f>D34*'356-parts'!$W$1</f>
        <v>47.19520000000001</v>
      </c>
      <c r="F34" s="84">
        <f t="shared" si="4"/>
        <v>56.162288000000004</v>
      </c>
      <c r="G34" s="152">
        <f t="shared" si="0"/>
        <v>0</v>
      </c>
    </row>
    <row r="35" spans="1:7" ht="15" customHeight="1">
      <c r="A35" s="143"/>
      <c r="B35" s="89" t="s">
        <v>258</v>
      </c>
      <c r="C35" s="90" t="s">
        <v>259</v>
      </c>
      <c r="D35" s="88">
        <v>45.38</v>
      </c>
      <c r="E35" s="83">
        <f>D35*'356-parts'!$W$1</f>
        <v>47.19520000000001</v>
      </c>
      <c r="F35" s="84">
        <f t="shared" si="4"/>
        <v>56.162288000000004</v>
      </c>
      <c r="G35" s="144">
        <f t="shared" si="0"/>
        <v>0</v>
      </c>
    </row>
    <row r="36" spans="1:7" ht="15" customHeight="1">
      <c r="A36" s="143"/>
      <c r="B36" s="81" t="s">
        <v>260</v>
      </c>
      <c r="C36" s="145" t="s">
        <v>261</v>
      </c>
      <c r="D36" s="83">
        <v>161.34</v>
      </c>
      <c r="E36" s="83">
        <f>D36*'356-parts'!$W$1</f>
        <v>167.7936</v>
      </c>
      <c r="F36" s="84">
        <f t="shared" si="4"/>
        <v>199.67438399999998</v>
      </c>
      <c r="G36" s="144">
        <f t="shared" si="0"/>
        <v>0</v>
      </c>
    </row>
    <row r="37" spans="1:7" ht="15" customHeight="1">
      <c r="A37" s="143"/>
      <c r="B37" s="81" t="s">
        <v>262</v>
      </c>
      <c r="C37" s="145" t="s">
        <v>263</v>
      </c>
      <c r="D37" s="83">
        <v>161.34</v>
      </c>
      <c r="E37" s="83">
        <f>D37*'356-parts'!$W$1</f>
        <v>167.7936</v>
      </c>
      <c r="F37" s="84">
        <f t="shared" si="4"/>
        <v>199.67438399999998</v>
      </c>
      <c r="G37" s="144">
        <f t="shared" si="0"/>
        <v>0</v>
      </c>
    </row>
    <row r="38" spans="1:7" ht="15" customHeight="1" thickBot="1">
      <c r="A38" s="143"/>
      <c r="B38" s="81" t="s">
        <v>264</v>
      </c>
      <c r="C38" s="85" t="s">
        <v>265</v>
      </c>
      <c r="D38" s="83">
        <v>11.34</v>
      </c>
      <c r="E38" s="83">
        <f>D38*'356-parts'!$W$1</f>
        <v>11.7936</v>
      </c>
      <c r="F38" s="84">
        <v>13.5</v>
      </c>
      <c r="G38" s="144">
        <f t="shared" si="0"/>
        <v>0</v>
      </c>
    </row>
    <row r="39" spans="1:15" ht="15" customHeight="1" thickBot="1">
      <c r="A39" s="51" t="s">
        <v>73</v>
      </c>
      <c r="B39" s="91"/>
      <c r="C39" s="92"/>
      <c r="D39" s="92"/>
      <c r="E39" s="92"/>
      <c r="F39" s="93"/>
      <c r="G39" s="94">
        <f>SUM(G5:G38)</f>
        <v>0</v>
      </c>
      <c r="I39">
        <v>2</v>
      </c>
      <c r="J39">
        <v>0</v>
      </c>
      <c r="L39">
        <v>100</v>
      </c>
      <c r="M39">
        <v>80</v>
      </c>
      <c r="N39">
        <v>0</v>
      </c>
      <c r="O39">
        <f t="shared" si="3"/>
        <v>0</v>
      </c>
    </row>
    <row r="40" spans="1:15" ht="15" customHeight="1">
      <c r="A40" s="95"/>
      <c r="B40" s="96"/>
      <c r="C40" s="97"/>
      <c r="D40" s="97"/>
      <c r="E40" s="97"/>
      <c r="F40" s="98"/>
      <c r="G40" s="99"/>
      <c r="I40">
        <v>2</v>
      </c>
      <c r="J40">
        <f>I40*A40</f>
        <v>0</v>
      </c>
      <c r="L40">
        <v>100</v>
      </c>
      <c r="M40">
        <v>80</v>
      </c>
      <c r="N40">
        <f t="shared" si="2"/>
        <v>0</v>
      </c>
      <c r="O40">
        <f t="shared" si="3"/>
        <v>0</v>
      </c>
    </row>
    <row r="41" spans="1:7" ht="15" customHeight="1">
      <c r="A41" s="95"/>
      <c r="B41" s="96"/>
      <c r="C41" s="97"/>
      <c r="D41" s="97"/>
      <c r="E41" s="97"/>
      <c r="F41" s="98"/>
      <c r="G41" s="99"/>
    </row>
    <row r="42" spans="1:7" ht="15" customHeight="1">
      <c r="A42" s="95"/>
      <c r="B42" s="96"/>
      <c r="C42" s="97"/>
      <c r="D42" s="97"/>
      <c r="E42" s="97"/>
      <c r="F42" s="98"/>
      <c r="G42" s="99"/>
    </row>
    <row r="43" spans="1:7" ht="15" customHeight="1">
      <c r="A43" s="95"/>
      <c r="B43" s="96"/>
      <c r="C43" s="97"/>
      <c r="D43" s="97"/>
      <c r="E43" s="97"/>
      <c r="F43" s="98"/>
      <c r="G43" s="99"/>
    </row>
    <row r="44" spans="1:7" ht="15" customHeight="1">
      <c r="A44" s="95"/>
      <c r="B44" s="96"/>
      <c r="C44" s="97"/>
      <c r="D44" s="97"/>
      <c r="E44" s="97"/>
      <c r="F44" s="98"/>
      <c r="G44" s="99"/>
    </row>
    <row r="45" spans="1:15" ht="15" customHeight="1">
      <c r="A45" s="95"/>
      <c r="B45" s="96"/>
      <c r="C45" s="97"/>
      <c r="D45" s="97"/>
      <c r="E45" s="97"/>
      <c r="F45" s="98"/>
      <c r="G45" s="99"/>
      <c r="I45">
        <v>2</v>
      </c>
      <c r="J45">
        <f>I45*A45</f>
        <v>0</v>
      </c>
      <c r="L45">
        <v>100</v>
      </c>
      <c r="M45">
        <v>80</v>
      </c>
      <c r="N45">
        <f t="shared" si="2"/>
        <v>0</v>
      </c>
      <c r="O45">
        <f t="shared" si="3"/>
        <v>0</v>
      </c>
    </row>
    <row r="46" spans="1:15" ht="15" customHeight="1">
      <c r="A46" s="95"/>
      <c r="B46" s="96"/>
      <c r="C46" s="97"/>
      <c r="D46" s="97"/>
      <c r="E46" s="97"/>
      <c r="F46" s="98"/>
      <c r="G46" s="99"/>
      <c r="I46">
        <v>2</v>
      </c>
      <c r="J46">
        <f>I46*A46</f>
        <v>0</v>
      </c>
      <c r="L46">
        <v>100</v>
      </c>
      <c r="M46">
        <v>80</v>
      </c>
      <c r="N46">
        <f t="shared" si="2"/>
        <v>0</v>
      </c>
      <c r="O46">
        <f t="shared" si="3"/>
        <v>0</v>
      </c>
    </row>
    <row r="47" spans="1:15" ht="15" customHeight="1">
      <c r="A47" s="290">
        <f>'911-parts'!A158:B158</f>
        <v>40269</v>
      </c>
      <c r="B47" s="291"/>
      <c r="C47" s="28" t="s">
        <v>74</v>
      </c>
      <c r="D47" s="28"/>
      <c r="E47" s="28"/>
      <c r="F47" s="98"/>
      <c r="G47" s="99"/>
      <c r="H47" s="29" t="s">
        <v>266</v>
      </c>
      <c r="I47">
        <v>2</v>
      </c>
      <c r="J47">
        <v>0</v>
      </c>
      <c r="L47">
        <v>100</v>
      </c>
      <c r="M47">
        <v>80</v>
      </c>
      <c r="N47">
        <f t="shared" si="2"/>
        <v>1</v>
      </c>
      <c r="O47">
        <f t="shared" si="3"/>
        <v>100</v>
      </c>
    </row>
    <row r="48" spans="1:8" ht="15" customHeight="1">
      <c r="A48" s="26"/>
      <c r="B48" s="27"/>
      <c r="C48" s="28"/>
      <c r="D48" s="28"/>
      <c r="E48" s="28"/>
      <c r="F48" s="98"/>
      <c r="G48" s="99"/>
      <c r="H48" s="29"/>
    </row>
    <row r="49" spans="1:8" ht="15" customHeight="1">
      <c r="A49" s="26"/>
      <c r="B49" s="27"/>
      <c r="C49" s="28"/>
      <c r="D49" s="28"/>
      <c r="E49" s="28"/>
      <c r="F49" s="98"/>
      <c r="G49" s="99"/>
      <c r="H49" s="29"/>
    </row>
    <row r="50" spans="1:15" ht="21" customHeight="1" thickBot="1">
      <c r="A50" s="95"/>
      <c r="B50" s="96"/>
      <c r="C50" s="97">
        <f>'customer info'!B29:D29</f>
        <v>0</v>
      </c>
      <c r="D50" s="97"/>
      <c r="E50" s="97"/>
      <c r="F50" s="98"/>
      <c r="G50" s="99"/>
      <c r="I50">
        <v>2</v>
      </c>
      <c r="J50">
        <f>I50*A50</f>
        <v>0</v>
      </c>
      <c r="L50">
        <v>100</v>
      </c>
      <c r="M50">
        <v>80</v>
      </c>
      <c r="N50">
        <f t="shared" si="2"/>
        <v>0</v>
      </c>
      <c r="O50">
        <f t="shared" si="3"/>
        <v>0</v>
      </c>
    </row>
    <row r="51" spans="1:15" ht="15" customHeight="1">
      <c r="A51" s="4" t="s">
        <v>0</v>
      </c>
      <c r="B51" s="5" t="s">
        <v>1</v>
      </c>
      <c r="C51" s="5" t="s">
        <v>2</v>
      </c>
      <c r="D51" s="6" t="s">
        <v>3</v>
      </c>
      <c r="E51" s="6" t="s">
        <v>3</v>
      </c>
      <c r="F51" s="6" t="s">
        <v>4</v>
      </c>
      <c r="G51" s="7" t="s">
        <v>5</v>
      </c>
      <c r="I51">
        <v>2</v>
      </c>
      <c r="J51">
        <v>0</v>
      </c>
      <c r="L51">
        <v>100</v>
      </c>
      <c r="M51">
        <v>80</v>
      </c>
      <c r="N51">
        <f t="shared" si="2"/>
        <v>1</v>
      </c>
      <c r="O51">
        <f t="shared" si="3"/>
        <v>100</v>
      </c>
    </row>
    <row r="52" spans="1:15" ht="15" customHeight="1">
      <c r="A52" s="143"/>
      <c r="B52" s="81" t="s">
        <v>267</v>
      </c>
      <c r="C52" s="85" t="s">
        <v>268</v>
      </c>
      <c r="D52" s="83">
        <v>35.29</v>
      </c>
      <c r="E52" s="83">
        <f>D52*'356-parts'!$W$1</f>
        <v>36.7016</v>
      </c>
      <c r="F52" s="84">
        <v>42</v>
      </c>
      <c r="G52" s="144">
        <f aca="true" t="shared" si="5" ref="G52:G62">F52*A52</f>
        <v>0</v>
      </c>
      <c r="I52">
        <v>2</v>
      </c>
      <c r="J52">
        <f>I52*A33</f>
        <v>0</v>
      </c>
      <c r="L52">
        <v>100</v>
      </c>
      <c r="M52">
        <v>80</v>
      </c>
      <c r="N52">
        <f>IF(A33&gt;0,1,0)</f>
        <v>0</v>
      </c>
      <c r="O52">
        <f t="shared" si="3"/>
        <v>0</v>
      </c>
    </row>
    <row r="53" spans="1:7" ht="15" customHeight="1">
      <c r="A53" s="143"/>
      <c r="B53" s="81" t="s">
        <v>269</v>
      </c>
      <c r="C53" s="85" t="s">
        <v>270</v>
      </c>
      <c r="D53" s="83">
        <v>65.55</v>
      </c>
      <c r="E53" s="83">
        <f>D53*'356-parts'!$W$1</f>
        <v>68.172</v>
      </c>
      <c r="F53" s="84">
        <v>78</v>
      </c>
      <c r="G53" s="144">
        <f t="shared" si="5"/>
        <v>0</v>
      </c>
    </row>
    <row r="54" spans="1:7" ht="15" customHeight="1">
      <c r="A54" s="143"/>
      <c r="B54" s="81" t="s">
        <v>271</v>
      </c>
      <c r="C54" s="85" t="s">
        <v>272</v>
      </c>
      <c r="D54" s="83">
        <v>18.7</v>
      </c>
      <c r="E54" s="83">
        <f>D54*'356-parts'!$W$1</f>
        <v>19.448</v>
      </c>
      <c r="F54" s="84">
        <v>21.5</v>
      </c>
      <c r="G54" s="144">
        <f t="shared" si="5"/>
        <v>0</v>
      </c>
    </row>
    <row r="55" spans="1:7" ht="15" customHeight="1">
      <c r="A55" s="143"/>
      <c r="B55" s="81" t="s">
        <v>273</v>
      </c>
      <c r="C55" s="85" t="s">
        <v>274</v>
      </c>
      <c r="D55" s="83">
        <v>216.81</v>
      </c>
      <c r="E55" s="83">
        <f>D55*'356-parts'!$W$1</f>
        <v>225.4824</v>
      </c>
      <c r="F55" s="84">
        <v>258</v>
      </c>
      <c r="G55" s="144">
        <f t="shared" si="5"/>
        <v>0</v>
      </c>
    </row>
    <row r="56" spans="1:15" ht="15" customHeight="1">
      <c r="A56" s="143"/>
      <c r="B56" s="81" t="s">
        <v>275</v>
      </c>
      <c r="C56" s="85" t="s">
        <v>276</v>
      </c>
      <c r="D56" s="83">
        <v>216.81</v>
      </c>
      <c r="E56" s="83">
        <f>D56*'356-parts'!$W$1</f>
        <v>225.4824</v>
      </c>
      <c r="F56" s="84">
        <v>258</v>
      </c>
      <c r="G56" s="144">
        <f t="shared" si="5"/>
        <v>0</v>
      </c>
      <c r="I56">
        <v>2</v>
      </c>
      <c r="J56">
        <f>I56*A34</f>
        <v>0</v>
      </c>
      <c r="L56">
        <v>100</v>
      </c>
      <c r="M56">
        <v>80</v>
      </c>
      <c r="N56">
        <f>IF(A34&gt;0,1,0)</f>
        <v>0</v>
      </c>
      <c r="O56">
        <f t="shared" si="3"/>
        <v>0</v>
      </c>
    </row>
    <row r="57" spans="1:15" ht="15" customHeight="1">
      <c r="A57" s="143"/>
      <c r="B57" s="81" t="s">
        <v>277</v>
      </c>
      <c r="C57" s="85" t="s">
        <v>278</v>
      </c>
      <c r="D57" s="83">
        <v>131.09</v>
      </c>
      <c r="E57" s="83">
        <f>D57*'356-parts'!$W$1</f>
        <v>136.33360000000002</v>
      </c>
      <c r="F57" s="84">
        <v>156</v>
      </c>
      <c r="G57" s="144">
        <f t="shared" si="5"/>
        <v>0</v>
      </c>
      <c r="I57">
        <v>2</v>
      </c>
      <c r="J57">
        <f>I57*A35</f>
        <v>0</v>
      </c>
      <c r="L57">
        <v>100</v>
      </c>
      <c r="M57">
        <v>80</v>
      </c>
      <c r="N57">
        <f>IF(A35&gt;0,1,0)</f>
        <v>0</v>
      </c>
      <c r="O57">
        <f t="shared" si="3"/>
        <v>0</v>
      </c>
    </row>
    <row r="58" spans="1:15" ht="15" customHeight="1">
      <c r="A58" s="143"/>
      <c r="B58" s="81" t="s">
        <v>279</v>
      </c>
      <c r="C58" s="85" t="s">
        <v>280</v>
      </c>
      <c r="D58" s="83">
        <v>131.09</v>
      </c>
      <c r="E58" s="83">
        <f>D58*'356-parts'!$W$1</f>
        <v>136.33360000000002</v>
      </c>
      <c r="F58" s="84">
        <v>156</v>
      </c>
      <c r="G58" s="144">
        <f t="shared" si="5"/>
        <v>0</v>
      </c>
      <c r="I58">
        <v>2</v>
      </c>
      <c r="J58">
        <f>I58*A23</f>
        <v>0</v>
      </c>
      <c r="L58">
        <v>100</v>
      </c>
      <c r="M58">
        <v>80</v>
      </c>
      <c r="N58">
        <f>IF(A23&gt;0,1,0)</f>
        <v>0</v>
      </c>
      <c r="O58">
        <f t="shared" si="3"/>
        <v>0</v>
      </c>
    </row>
    <row r="59" spans="1:15" ht="15" customHeight="1">
      <c r="A59" s="143"/>
      <c r="B59" s="81" t="s">
        <v>281</v>
      </c>
      <c r="C59" s="85" t="s">
        <v>282</v>
      </c>
      <c r="D59" s="83">
        <v>16.81</v>
      </c>
      <c r="E59" s="83">
        <f>D59*'356-parts'!$W$1</f>
        <v>17.4824</v>
      </c>
      <c r="F59" s="84">
        <v>20</v>
      </c>
      <c r="G59" s="144">
        <f t="shared" si="5"/>
        <v>0</v>
      </c>
      <c r="I59">
        <v>2</v>
      </c>
      <c r="J59">
        <f>I59*A22</f>
        <v>0</v>
      </c>
      <c r="L59">
        <v>100</v>
      </c>
      <c r="M59">
        <v>80</v>
      </c>
      <c r="N59">
        <f>IF(A22&gt;0,1,0)</f>
        <v>0</v>
      </c>
      <c r="O59">
        <f t="shared" si="3"/>
        <v>0</v>
      </c>
    </row>
    <row r="60" spans="1:15" ht="15" customHeight="1">
      <c r="A60" s="143"/>
      <c r="B60" s="81" t="s">
        <v>283</v>
      </c>
      <c r="C60" s="85" t="s">
        <v>284</v>
      </c>
      <c r="D60" s="83">
        <v>105.88</v>
      </c>
      <c r="E60" s="83">
        <f>D60*'356-parts'!$W$1</f>
        <v>110.1152</v>
      </c>
      <c r="F60" s="84">
        <v>126</v>
      </c>
      <c r="G60" s="144">
        <f t="shared" si="5"/>
        <v>0</v>
      </c>
      <c r="I60">
        <v>2</v>
      </c>
      <c r="J60">
        <f>I60*A24</f>
        <v>0</v>
      </c>
      <c r="L60">
        <v>100</v>
      </c>
      <c r="M60">
        <v>80</v>
      </c>
      <c r="N60">
        <f>IF(A24&gt;0,1,0)</f>
        <v>0</v>
      </c>
      <c r="O60">
        <f t="shared" si="3"/>
        <v>0</v>
      </c>
    </row>
    <row r="61" spans="1:15" ht="15" customHeight="1">
      <c r="A61" s="143"/>
      <c r="B61" s="81" t="s">
        <v>285</v>
      </c>
      <c r="C61" s="85" t="s">
        <v>286</v>
      </c>
      <c r="D61" s="83">
        <v>25.71</v>
      </c>
      <c r="E61" s="83">
        <f>D61*'356-parts'!$W$1</f>
        <v>26.738400000000002</v>
      </c>
      <c r="F61" s="84">
        <v>30.6</v>
      </c>
      <c r="G61" s="144">
        <f t="shared" si="5"/>
        <v>0</v>
      </c>
      <c r="I61">
        <v>2</v>
      </c>
      <c r="J61">
        <f>I61*A25</f>
        <v>0</v>
      </c>
      <c r="L61">
        <v>100</v>
      </c>
      <c r="M61">
        <v>80</v>
      </c>
      <c r="N61">
        <f>IF(A25&gt;0,1,0)</f>
        <v>0</v>
      </c>
      <c r="O61">
        <f t="shared" si="3"/>
        <v>0</v>
      </c>
    </row>
    <row r="62" spans="1:15" ht="15" customHeight="1" thickBot="1">
      <c r="A62" s="153"/>
      <c r="B62" s="155" t="s">
        <v>287</v>
      </c>
      <c r="C62" s="156" t="s">
        <v>288</v>
      </c>
      <c r="D62" s="146">
        <v>42.44</v>
      </c>
      <c r="E62" s="83">
        <f>D62*'356-parts'!$W$1</f>
        <v>44.1376</v>
      </c>
      <c r="F62" s="157">
        <v>50.5</v>
      </c>
      <c r="G62" s="158">
        <f t="shared" si="5"/>
        <v>0</v>
      </c>
      <c r="I62">
        <v>2</v>
      </c>
      <c r="J62">
        <f>I62*A27</f>
        <v>0</v>
      </c>
      <c r="L62">
        <v>100</v>
      </c>
      <c r="M62">
        <v>80</v>
      </c>
      <c r="N62">
        <f>IF(A27&gt;0,1,0)</f>
        <v>0</v>
      </c>
      <c r="O62">
        <f t="shared" si="3"/>
        <v>0</v>
      </c>
    </row>
    <row r="63" spans="1:7" ht="15" customHeight="1">
      <c r="A63" s="100" t="s">
        <v>289</v>
      </c>
      <c r="B63" s="101"/>
      <c r="C63" s="102"/>
      <c r="D63" s="102"/>
      <c r="E63" s="102"/>
      <c r="F63" s="103"/>
      <c r="G63" s="65">
        <f>SUM(G52:G62)</f>
        <v>0</v>
      </c>
    </row>
    <row r="64" spans="1:7" ht="15" customHeight="1">
      <c r="A64" s="104" t="s">
        <v>177</v>
      </c>
      <c r="B64" s="21"/>
      <c r="C64" s="21"/>
      <c r="D64" s="21"/>
      <c r="E64" s="21"/>
      <c r="F64" s="105"/>
      <c r="G64" s="106">
        <f>G63-(G63/1.19)</f>
        <v>0</v>
      </c>
    </row>
    <row r="65" spans="1:7" ht="15" customHeight="1" thickBot="1">
      <c r="A65" s="16" t="s">
        <v>178</v>
      </c>
      <c r="B65" s="66"/>
      <c r="C65" s="66"/>
      <c r="D65" s="66"/>
      <c r="E65" s="66"/>
      <c r="F65" s="67"/>
      <c r="G65" s="20">
        <f>G63+G39</f>
        <v>0</v>
      </c>
    </row>
    <row r="66" spans="1:7" ht="15" customHeight="1">
      <c r="A66" s="1"/>
      <c r="B66" s="1"/>
      <c r="C66" s="1"/>
      <c r="D66" s="1"/>
      <c r="E66" s="1"/>
      <c r="F66" s="3"/>
      <c r="G66" s="1"/>
    </row>
    <row r="67" spans="1:7" ht="15" customHeight="1">
      <c r="A67" s="68" t="s">
        <v>179</v>
      </c>
      <c r="B67" s="69"/>
      <c r="C67" s="69" t="s">
        <v>180</v>
      </c>
      <c r="D67" s="69"/>
      <c r="E67" s="69"/>
      <c r="F67" s="252" t="s">
        <v>181</v>
      </c>
      <c r="G67" s="253"/>
    </row>
    <row r="68" spans="1:10" ht="15" customHeight="1">
      <c r="A68" s="70" t="s">
        <v>182</v>
      </c>
      <c r="B68" s="21"/>
      <c r="C68" s="21" t="s">
        <v>183</v>
      </c>
      <c r="D68" s="21"/>
      <c r="E68" s="21"/>
      <c r="F68" s="71" t="s">
        <v>184</v>
      </c>
      <c r="G68" s="72">
        <f>J68</f>
        <v>0</v>
      </c>
      <c r="J68">
        <f>SUM(J5:J67)</f>
        <v>0</v>
      </c>
    </row>
    <row r="69" spans="1:7" ht="15" customHeight="1">
      <c r="A69" s="70" t="s">
        <v>185</v>
      </c>
      <c r="B69" s="21"/>
      <c r="C69" s="21" t="s">
        <v>186</v>
      </c>
      <c r="D69" s="21"/>
      <c r="E69" s="21"/>
      <c r="F69" s="73" t="s">
        <v>187</v>
      </c>
      <c r="G69" s="74">
        <f>O63</f>
        <v>0</v>
      </c>
    </row>
    <row r="70" spans="1:7" ht="15" customHeight="1">
      <c r="A70" s="70" t="s">
        <v>188</v>
      </c>
      <c r="B70" s="21"/>
      <c r="C70" s="21" t="s">
        <v>189</v>
      </c>
      <c r="D70" s="21"/>
      <c r="E70" s="21"/>
      <c r="F70" s="73" t="s">
        <v>190</v>
      </c>
      <c r="G70" s="75">
        <f>P63</f>
        <v>0</v>
      </c>
    </row>
    <row r="71" spans="1:7" ht="15" customHeight="1">
      <c r="A71" s="76"/>
      <c r="B71" s="77"/>
      <c r="C71" s="77" t="s">
        <v>191</v>
      </c>
      <c r="D71" s="77"/>
      <c r="E71" s="77"/>
      <c r="F71" s="78"/>
      <c r="G71" s="79"/>
    </row>
    <row r="72" spans="1:7" ht="15" customHeight="1">
      <c r="A72" s="259" t="s">
        <v>192</v>
      </c>
      <c r="B72" s="240"/>
      <c r="C72" s="240"/>
      <c r="D72" s="240"/>
      <c r="E72" s="240"/>
      <c r="F72" s="240"/>
      <c r="G72" s="240"/>
    </row>
    <row r="92" spans="1:8" ht="15" customHeight="1">
      <c r="A92" s="290">
        <v>40179</v>
      </c>
      <c r="B92" s="291"/>
      <c r="C92" s="28" t="s">
        <v>74</v>
      </c>
      <c r="D92" s="28"/>
      <c r="E92" s="28"/>
      <c r="F92" s="98"/>
      <c r="G92" s="99"/>
      <c r="H92" s="29" t="s">
        <v>266</v>
      </c>
    </row>
    <row r="97" ht="15" customHeight="1" thickBot="1"/>
    <row r="98" spans="3:7" ht="15" customHeight="1" thickBot="1">
      <c r="C98" s="216" t="s">
        <v>559</v>
      </c>
      <c r="D98" s="217"/>
      <c r="E98" s="217"/>
      <c r="F98" s="217"/>
      <c r="G98" s="218"/>
    </row>
    <row r="99" spans="3:7" ht="15" customHeight="1">
      <c r="C99" s="219"/>
      <c r="D99" s="220"/>
      <c r="E99" s="220"/>
      <c r="F99" s="220"/>
      <c r="G99" s="221"/>
    </row>
    <row r="100" spans="3:7" ht="15" customHeight="1">
      <c r="C100" s="242">
        <f>'customer info'!$B$29</f>
        <v>0</v>
      </c>
      <c r="D100" s="255"/>
      <c r="E100" s="255"/>
      <c r="F100" s="255"/>
      <c r="G100" s="282"/>
    </row>
    <row r="101" spans="3:7" ht="15" customHeight="1">
      <c r="C101" s="243"/>
      <c r="D101" s="255"/>
      <c r="E101" s="255"/>
      <c r="F101" s="255"/>
      <c r="G101" s="282"/>
    </row>
    <row r="102" spans="3:7" ht="15" customHeight="1">
      <c r="C102" s="223"/>
      <c r="D102" s="222"/>
      <c r="E102" s="222"/>
      <c r="F102" s="222"/>
      <c r="G102" s="206"/>
    </row>
    <row r="103" spans="3:7" ht="15" customHeight="1">
      <c r="C103" s="254">
        <f>'customer info'!$B$30</f>
        <v>0</v>
      </c>
      <c r="D103" s="244"/>
      <c r="E103" s="244"/>
      <c r="F103" s="244"/>
      <c r="G103" s="267"/>
    </row>
    <row r="104" spans="3:7" ht="15" customHeight="1">
      <c r="C104" s="254"/>
      <c r="D104" s="244"/>
      <c r="E104" s="244"/>
      <c r="F104" s="244"/>
      <c r="G104" s="267"/>
    </row>
    <row r="105" spans="3:7" ht="15" customHeight="1">
      <c r="C105" s="223"/>
      <c r="D105" s="222"/>
      <c r="E105" s="222"/>
      <c r="F105" s="222"/>
      <c r="G105" s="206"/>
    </row>
    <row r="106" spans="3:7" ht="15" customHeight="1">
      <c r="C106" s="254">
        <f>'customer info'!$B$31</f>
        <v>0</v>
      </c>
      <c r="D106" s="244"/>
      <c r="E106" s="244"/>
      <c r="F106" s="244"/>
      <c r="G106" s="267"/>
    </row>
    <row r="107" spans="3:7" ht="15" customHeight="1">
      <c r="C107" s="254"/>
      <c r="D107" s="244"/>
      <c r="E107" s="244"/>
      <c r="F107" s="244"/>
      <c r="G107" s="267"/>
    </row>
    <row r="108" spans="3:7" ht="15" customHeight="1">
      <c r="C108" s="223"/>
      <c r="D108" s="222"/>
      <c r="E108" s="222"/>
      <c r="F108" s="222"/>
      <c r="G108" s="206"/>
    </row>
    <row r="109" spans="3:7" ht="15" customHeight="1">
      <c r="C109" s="254">
        <f>'customer info'!$B$32</f>
        <v>0</v>
      </c>
      <c r="D109" s="244"/>
      <c r="E109" s="244"/>
      <c r="F109" s="244"/>
      <c r="G109" s="267"/>
    </row>
    <row r="110" spans="3:7" ht="15" customHeight="1">
      <c r="C110" s="254"/>
      <c r="D110" s="244"/>
      <c r="E110" s="244"/>
      <c r="F110" s="244"/>
      <c r="G110" s="267"/>
    </row>
    <row r="111" spans="3:7" ht="15" customHeight="1">
      <c r="C111" s="224"/>
      <c r="D111" s="225"/>
      <c r="E111" s="225"/>
      <c r="F111" s="225"/>
      <c r="G111" s="199"/>
    </row>
    <row r="112" spans="3:7" ht="15" customHeight="1">
      <c r="C112" s="254">
        <f>'customer info'!$B$33</f>
        <v>0</v>
      </c>
      <c r="D112" s="255"/>
      <c r="E112" s="255"/>
      <c r="F112" s="255"/>
      <c r="G112" s="282"/>
    </row>
    <row r="113" spans="3:7" ht="15" customHeight="1" thickBot="1">
      <c r="C113" s="256"/>
      <c r="D113" s="257"/>
      <c r="E113" s="257"/>
      <c r="F113" s="257"/>
      <c r="G113" s="258"/>
    </row>
    <row r="115" ht="15" customHeight="1">
      <c r="C115" s="226" t="s">
        <v>560</v>
      </c>
    </row>
    <row r="116" spans="3:4" ht="15" customHeight="1">
      <c r="C116" s="227" t="s">
        <v>179</v>
      </c>
      <c r="D116" s="228"/>
    </row>
    <row r="117" spans="3:4" ht="15" customHeight="1">
      <c r="C117" s="229" t="s">
        <v>182</v>
      </c>
      <c r="D117" s="230"/>
    </row>
    <row r="118" spans="3:4" ht="15" customHeight="1">
      <c r="C118" s="229" t="s">
        <v>185</v>
      </c>
      <c r="D118" s="230"/>
    </row>
    <row r="119" spans="3:4" ht="15" customHeight="1">
      <c r="C119" s="231" t="s">
        <v>188</v>
      </c>
      <c r="D119" s="232"/>
    </row>
  </sheetData>
  <sheetProtection/>
  <mergeCells count="9">
    <mergeCell ref="C106:G107"/>
    <mergeCell ref="C109:G110"/>
    <mergeCell ref="C112:G113"/>
    <mergeCell ref="A47:B47"/>
    <mergeCell ref="F67:G67"/>
    <mergeCell ref="A72:G72"/>
    <mergeCell ref="A92:B92"/>
    <mergeCell ref="C100:G101"/>
    <mergeCell ref="C103:G104"/>
  </mergeCells>
  <hyperlinks>
    <hyperlink ref="C47" r:id="rId1" display="www.porsche-restoration-panels.com"/>
    <hyperlink ref="C92" r:id="rId2" display="www.porsche-restoration-panels.com"/>
  </hyperlinks>
  <printOptions/>
  <pageMargins left="0.26" right="0.52" top="1" bottom="1" header="0.5" footer="0.5"/>
  <pageSetup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VanderHelm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john debbie</cp:lastModifiedBy>
  <cp:lastPrinted>2010-04-02T23:40:07Z</cp:lastPrinted>
  <dcterms:created xsi:type="dcterms:W3CDTF">2010-03-16T11:30:50Z</dcterms:created>
  <dcterms:modified xsi:type="dcterms:W3CDTF">2010-06-02T20:36:04Z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